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195" yWindow="65521" windowWidth="9960" windowHeight="12120" activeTab="0"/>
  </bookViews>
  <sheets>
    <sheet name="mètré détaillé" sheetId="1" r:id="rId1"/>
  </sheets>
  <definedNames/>
  <calcPr fullCalcOnLoad="1"/>
</workbook>
</file>

<file path=xl/sharedStrings.xml><?xml version="1.0" encoding="utf-8"?>
<sst xmlns="http://schemas.openxmlformats.org/spreadsheetml/2006/main" count="1887" uniqueCount="623">
  <si>
    <t>fermeture de la dalle couvrant rez au droit de l'escalier démoli.</t>
  </si>
  <si>
    <t>extérieur</t>
  </si>
  <si>
    <t>chambre de visite ordinaire</t>
  </si>
  <si>
    <t>armature et bétonnage</t>
  </si>
  <si>
    <t>pilier sous-sol et rez</t>
  </si>
  <si>
    <t>chapiteau (plafond de l'accueil)</t>
  </si>
  <si>
    <t>couvrant rez</t>
  </si>
  <si>
    <t>16 marches droites, dont une palières et un palier (largeur 1m, girons 25cm, hteur 16,8cm)</t>
  </si>
  <si>
    <t>FF</t>
  </si>
  <si>
    <t>3,7-</t>
  </si>
  <si>
    <t>3,8-</t>
  </si>
  <si>
    <t>vides &lt; 4m2 non déduits</t>
  </si>
  <si>
    <t>parvi d'entrée non compté</t>
  </si>
  <si>
    <t>Seuils, appuis et couvres-murs</t>
  </si>
  <si>
    <t>briques de parement (dibas, crochets, cornières de linteaux et REJOINTOIEMENTcompris). De ton noir en  215/102/65</t>
  </si>
  <si>
    <t>(joints dans la même teinte)</t>
  </si>
  <si>
    <t>plafonnages neufs</t>
  </si>
  <si>
    <t>en ragréage (murs et plafonds)</t>
  </si>
  <si>
    <t>en selmix pour une mise à niveau en cave</t>
  </si>
  <si>
    <t>chape isolante</t>
  </si>
  <si>
    <t>en PUR projeté, épaisseur 12 cm</t>
  </si>
  <si>
    <t>ossature bois porteuse pour reprendre la toiture plate</t>
  </si>
  <si>
    <t>cales de pente</t>
  </si>
  <si>
    <t>chapiteau bois (hall étage)</t>
  </si>
  <si>
    <t>En zinc à joints debouts. Comprend toute la surface ainsi que les raccords aux tuiles, aux rives en butée et aux rives libres</t>
  </si>
  <si>
    <t>corniches en bac pendant. Comprend structure bois, bac corniche zinc et garniture en zinc prépatiné.</t>
  </si>
  <si>
    <t>couvres-murs en zinc prépatiné. Comprend, structure bois et les finitions, bourrelets zinc compris</t>
  </si>
  <si>
    <t>corniches pendante en zinc ordinaire.</t>
  </si>
  <si>
    <t>adaptation des corniches existantes. Concerne les corniches des versants intérieurs de la cour)</t>
  </si>
  <si>
    <t>descentes pluviale en zinc en diamètre 100</t>
  </si>
  <si>
    <t>sortie pour les ventilations centralisées des locaux sanitaires</t>
  </si>
  <si>
    <t>sortie pour les ventilations primaires des sanitaires</t>
  </si>
  <si>
    <t>installation complète électrique en partant du compteur existant</t>
  </si>
  <si>
    <t>réseau informatique</t>
  </si>
  <si>
    <t>prises de connection</t>
  </si>
  <si>
    <t>câblage</t>
  </si>
  <si>
    <t>installation complète pour un réseau "informatique"</t>
  </si>
  <si>
    <t>l'installation se fait à partir du compteur existant</t>
  </si>
  <si>
    <t>alimentation en EF pour cassolette et robinet extérieur</t>
  </si>
  <si>
    <t>CHAUFFAGE</t>
  </si>
  <si>
    <t>comprend le raccord à la cheminée existante</t>
  </si>
  <si>
    <t>thermostat portatif</t>
  </si>
  <si>
    <t>lavage et ponçage</t>
  </si>
  <si>
    <t>une couche primer faisant fongicide-insecticide</t>
  </si>
  <si>
    <t>deux couches de finition</t>
  </si>
  <si>
    <t>sur les faces externes et internes</t>
  </si>
  <si>
    <t>en faux-plafond (comprend structure, lattage, fixation mécanique des plaques puis plafonnage)</t>
  </si>
  <si>
    <t>abattage d'arbres</t>
  </si>
  <si>
    <t>bordures</t>
  </si>
  <si>
    <t>articles</t>
  </si>
  <si>
    <t>désignation</t>
  </si>
  <si>
    <t>quantités</t>
  </si>
  <si>
    <t>total</t>
  </si>
  <si>
    <t>U</t>
  </si>
  <si>
    <t>N</t>
  </si>
  <si>
    <t>longueur</t>
  </si>
  <si>
    <t>larg/haut</t>
  </si>
  <si>
    <t>épaisseur</t>
  </si>
  <si>
    <t>quantité</t>
  </si>
  <si>
    <t>1,1-</t>
  </si>
  <si>
    <t>installation</t>
  </si>
  <si>
    <t>ff</t>
  </si>
  <si>
    <t>1,2-</t>
  </si>
  <si>
    <t>m</t>
  </si>
  <si>
    <t>p</t>
  </si>
  <si>
    <t>4- maçonneries principales</t>
  </si>
  <si>
    <t>4,1-</t>
  </si>
  <si>
    <t>GROS_OEUVRE</t>
  </si>
  <si>
    <t>m2</t>
  </si>
  <si>
    <t>2,1-</t>
  </si>
  <si>
    <t>2,4-</t>
  </si>
  <si>
    <t>cornières d'angle</t>
  </si>
  <si>
    <t>comprises dans poste plafonnage</t>
  </si>
  <si>
    <t>PLAFONNAGE</t>
  </si>
  <si>
    <t>CHAPES ET CARRELAGES</t>
  </si>
  <si>
    <t>pose carrelages</t>
  </si>
  <si>
    <t>plinthes pose</t>
  </si>
  <si>
    <t>TOITURE</t>
  </si>
  <si>
    <t>MENUISERIES</t>
  </si>
  <si>
    <t>ELECTRICITE</t>
  </si>
  <si>
    <t>prises doubles</t>
  </si>
  <si>
    <t>liaison équipotentiel</t>
  </si>
  <si>
    <t>réception Vinçotte</t>
  </si>
  <si>
    <t>rez</t>
  </si>
  <si>
    <t>étage</t>
  </si>
  <si>
    <t xml:space="preserve">prix </t>
  </si>
  <si>
    <t>unitaire</t>
  </si>
  <si>
    <t>MONTANT TOTAL</t>
  </si>
  <si>
    <t>MONTANT TOTAL TVA COMPRISE</t>
  </si>
  <si>
    <t>fournitures carrelage (30euros/m2)</t>
  </si>
  <si>
    <t>1,1,1-</t>
  </si>
  <si>
    <t>par A.C.T. SPRL, représentée par J. Fiévez, architecte, ayant établi ses bureaux</t>
  </si>
  <si>
    <t>au 2, rue Nestor Evrard, 4520 Bas-Oha - 0474/566226</t>
  </si>
  <si>
    <t>installation du chantier et état des lieux</t>
  </si>
  <si>
    <t>plinthes ceram fourniture (5 euros/mct)</t>
  </si>
  <si>
    <t>coût</t>
  </si>
  <si>
    <t>4,1,1-</t>
  </si>
  <si>
    <t>4,1,2-</t>
  </si>
  <si>
    <t>SANITAIRE</t>
  </si>
  <si>
    <t>raccords shell</t>
  </si>
  <si>
    <t>décharge</t>
  </si>
  <si>
    <t>cave</t>
  </si>
  <si>
    <t>1- installation et préparations</t>
  </si>
  <si>
    <t>sous-sol</t>
  </si>
  <si>
    <t>1,2,1-</t>
  </si>
  <si>
    <t>en sous-sol</t>
  </si>
  <si>
    <t>1,2,2-</t>
  </si>
  <si>
    <t>au rez</t>
  </si>
  <si>
    <t>1,2,3-</t>
  </si>
  <si>
    <t>au premier étage</t>
  </si>
  <si>
    <t>PEINTURES ET DECORATIONS</t>
  </si>
  <si>
    <t>1,2,4-</t>
  </si>
  <si>
    <t>2- égouttage</t>
  </si>
  <si>
    <t>en blocs de 9</t>
  </si>
  <si>
    <t>2,1,1-</t>
  </si>
  <si>
    <t>2,1,2-</t>
  </si>
  <si>
    <t>CUISINES EQUIPEES</t>
  </si>
  <si>
    <t>comprend toute l'installation technique pour les appareils qui suivent</t>
  </si>
  <si>
    <t>tuyauteries</t>
  </si>
  <si>
    <t>PROTECTION INCENDIE</t>
  </si>
  <si>
    <t>QP</t>
  </si>
  <si>
    <t>interrupteurs</t>
  </si>
  <si>
    <t>porte essuies</t>
  </si>
  <si>
    <t>miroir</t>
  </si>
  <si>
    <t>porte rouleau</t>
  </si>
  <si>
    <t>avec fermeture automatique</t>
  </si>
  <si>
    <t>1,2,1,1-</t>
  </si>
  <si>
    <t>1,2,2,1-</t>
  </si>
  <si>
    <t>1,2,2,2-</t>
  </si>
  <si>
    <t>ABORDS</t>
  </si>
  <si>
    <t>(traversées de mur comprises)</t>
  </si>
  <si>
    <t>au sous-sol</t>
  </si>
  <si>
    <t>en blocs de 19</t>
  </si>
  <si>
    <t>4,2-</t>
  </si>
  <si>
    <t>4,3-</t>
  </si>
  <si>
    <t>Pierres bleue de taille</t>
  </si>
  <si>
    <t>4,4-</t>
  </si>
  <si>
    <t>murs en blocs béton</t>
  </si>
  <si>
    <t>en plafond (comprend lattage, fixation mécanique des plaques puis plafonnage)</t>
  </si>
  <si>
    <t>sur murs</t>
  </si>
  <si>
    <t>sur plafonds</t>
  </si>
  <si>
    <t>escalier rez/étage. Fait de:</t>
  </si>
  <si>
    <t>chape ordinaire (6 à 7 cm et armée d'un treillis)</t>
  </si>
  <si>
    <t>fournitures carrelage de marches escalier (40euros/m2)</t>
  </si>
  <si>
    <t>pose des carrelages de marches d'escalier</t>
  </si>
  <si>
    <t>Surface en projection orthogonale</t>
  </si>
  <si>
    <t>sablières</t>
  </si>
  <si>
    <t>rives</t>
  </si>
  <si>
    <t>accessoires de toiture</t>
  </si>
  <si>
    <t>fenêtre de toiture (comprend l'adaptation de la charpente)</t>
  </si>
  <si>
    <t>Comprend le reserrage en silicone et tous les croisillons dessinés)</t>
  </si>
  <si>
    <t>points lumineux et appareil en plafond 1 direction</t>
  </si>
  <si>
    <t xml:space="preserve"> </t>
  </si>
  <si>
    <t>alimentation en EF pour chaudière</t>
  </si>
  <si>
    <t>chaudière à condensation</t>
  </si>
  <si>
    <t>pour égouttage EU et EV en arérien (les coudes ne sont pas comptés. Ils sont donc compris forfaitairement dans les mètres linéaires)</t>
  </si>
  <si>
    <t>m3</t>
  </si>
  <si>
    <t>cave 1</t>
  </si>
  <si>
    <t>rangement</t>
  </si>
  <si>
    <t>rez/étage</t>
  </si>
  <si>
    <t>fournitures carrelages muraux (30euros/m2)</t>
  </si>
  <si>
    <t>pose des carrelages muraux</t>
  </si>
  <si>
    <t>éclairages de secours</t>
  </si>
  <si>
    <t>Ce métré est rédigé par le bureau A.C.T. Il appartient aussi au maître de l'ou!vrage de corriger et de vérifier le métré</t>
  </si>
  <si>
    <t>afin de s'assurer que tout soit bien prévu au sens où le maître de l'ouvrage l'entend.</t>
  </si>
  <si>
    <t>Ne sont somptés que les tuyaux en cave et ce jusqu'au rez. A partir de là, les tuyauteries sont reprises forfaitairement dans les postes</t>
  </si>
  <si>
    <t>sanitaires et ce, pour chaque appareil à évacuer).</t>
  </si>
  <si>
    <t>voir plan ing</t>
  </si>
  <si>
    <t xml:space="preserve">ATTENTION: les linteaux sont repris dans le prix global des blocs et ne sont pas comptés distinctement </t>
  </si>
  <si>
    <t>Dimension des linteaux: voir étude d'ingénieur</t>
  </si>
  <si>
    <t>selon numérotation "ingénieur"</t>
  </si>
  <si>
    <t>coffrage prismatique</t>
  </si>
  <si>
    <t>bétonnage</t>
  </si>
  <si>
    <t>coffrage</t>
  </si>
  <si>
    <t>planchers</t>
  </si>
  <si>
    <t>dalle coulée sur place</t>
  </si>
  <si>
    <t>3,5-</t>
  </si>
  <si>
    <t>escalier en béton préfabriqué</t>
  </si>
  <si>
    <t>renseignements complémentaires de l'architecte</t>
  </si>
  <si>
    <t>3,6-</t>
  </si>
  <si>
    <t>3- fondations et structures (métré détaillé, voir étude d'ingénieur)</t>
  </si>
  <si>
    <t>Attention, le métré de l'étude d'ingénierie est incluse dans le présent métré. A titre indicatif, le métré de l'ingénieur est tout de même joint au dossier de</t>
  </si>
  <si>
    <t>soumission.</t>
  </si>
  <si>
    <t>global</t>
  </si>
  <si>
    <t>TVA 21%</t>
  </si>
  <si>
    <t>METRE DESCRIPTIF ET RECAPITULATIF</t>
  </si>
  <si>
    <t>DOSSIER, dressé le 12 août 2019 sur base des plans du 12/08/2019</t>
  </si>
  <si>
    <t>comprend coffrage, scellements chimiques, armatures, béton, décoffrage.</t>
  </si>
  <si>
    <t>préparation (les préparations, démolitions, réparations comprennent également les évacuations des déchets)</t>
  </si>
  <si>
    <t>* démolition des deux cheminées venant des feux ouverts, ce jusqu'à la toiture. Compend donc le ragréage toiture (lattage, tuiles, solins, etc…)</t>
  </si>
  <si>
    <t>* enlèvement des trois fenêtres des lanterneaux et démolition de leur allège. Ces trois endroits deviennent des "passages".</t>
  </si>
  <si>
    <t>* démolir et évacuer les abris et éléments suivants:</t>
  </si>
  <si>
    <t>* démolir et évacuer la remise branlante située à droite de la serre (derrière le potager)</t>
  </si>
  <si>
    <t>Pour mémoire, sont donc maintenus:</t>
  </si>
  <si>
    <t>* le petit étang, son abri en bois</t>
  </si>
  <si>
    <t>* la serre</t>
  </si>
  <si>
    <t>* la partie gauche (sanitaires de l'étage et cuisinette rez)</t>
  </si>
  <si>
    <t>* la partie droite (sanitaires du rez et de l'étage)</t>
  </si>
  <si>
    <t>* raccords entre CV et appareils</t>
  </si>
  <si>
    <t>* pour les 2 TD droits de la nouvelle construction (se raccordent au TD existant )</t>
  </si>
  <si>
    <t>* pour les 2 TD gauches de la nouvelle construction (se raccordent au TD existant )</t>
  </si>
  <si>
    <t>ragréage des sols et ce pour 4 vélux)</t>
  </si>
  <si>
    <t>* préparations pour les nouveaux vélux. Comprend: démolitions et renforts des pieds de ferme, ragréage des cloisons, trappes d'accès aux combles</t>
  </si>
  <si>
    <t>longitudinaux</t>
  </si>
  <si>
    <t>transversaux</t>
  </si>
  <si>
    <t>4,1,3-</t>
  </si>
  <si>
    <t>partie intérieure des murs extérieurs (blocs 19)</t>
  </si>
  <si>
    <t>rehausse</t>
  </si>
  <si>
    <t>repas</t>
  </si>
  <si>
    <t>hall</t>
  </si>
  <si>
    <t>bureau comp</t>
  </si>
  <si>
    <t>PF repas</t>
  </si>
  <si>
    <t>PF grande salle</t>
  </si>
  <si>
    <t>mct</t>
  </si>
  <si>
    <t>stock</t>
  </si>
  <si>
    <t>archives</t>
  </si>
  <si>
    <t>hall devant</t>
  </si>
  <si>
    <t>local techn</t>
  </si>
  <si>
    <t>bureau complémentaire</t>
  </si>
  <si>
    <t>hall vers gde salle</t>
  </si>
  <si>
    <t>wc pmr</t>
  </si>
  <si>
    <t>local boisson</t>
  </si>
  <si>
    <t>grande salle</t>
  </si>
  <si>
    <t>cage escalier nelle</t>
  </si>
  <si>
    <t>dche</t>
  </si>
  <si>
    <t>wc dame</t>
  </si>
  <si>
    <t>wc homme</t>
  </si>
  <si>
    <t>salles de gche</t>
  </si>
  <si>
    <t>local photocopieuse</t>
  </si>
  <si>
    <t>hall gche</t>
  </si>
  <si>
    <t>cuisinette</t>
  </si>
  <si>
    <t>salon</t>
  </si>
  <si>
    <t>bureau accueil</t>
  </si>
  <si>
    <t>hall droit</t>
  </si>
  <si>
    <t>wc dames</t>
  </si>
  <si>
    <t>wc hommes</t>
  </si>
  <si>
    <t>service info</t>
  </si>
  <si>
    <t>politique sociale</t>
  </si>
  <si>
    <t>direction</t>
  </si>
  <si>
    <t>assist direction</t>
  </si>
  <si>
    <t>chargé de com</t>
  </si>
  <si>
    <t>grh 3</t>
  </si>
  <si>
    <t>grh 2</t>
  </si>
  <si>
    <t>grh 1</t>
  </si>
  <si>
    <t>hall principal</t>
  </si>
  <si>
    <t>hall distri</t>
  </si>
  <si>
    <t>local dche</t>
  </si>
  <si>
    <t>4,1,4-</t>
  </si>
  <si>
    <t>en blocs de 14</t>
  </si>
  <si>
    <t>rehausse sur existant pour tenir le toit plat</t>
  </si>
  <si>
    <t>pie bureau complémentaire</t>
  </si>
  <si>
    <t>hall devant wc pmr</t>
  </si>
  <si>
    <t>hall vers cuisine</t>
  </si>
  <si>
    <t>plafond hall principal étage</t>
  </si>
  <si>
    <t>Il est fait usage de plâtre waterproof pour les locaux humides.</t>
  </si>
  <si>
    <t>pour la grande salle</t>
  </si>
  <si>
    <t>pour pie bureau complémentaire</t>
  </si>
  <si>
    <t>rampe et hall</t>
  </si>
  <si>
    <t>cuisinette+stock</t>
  </si>
  <si>
    <t>salon d'accueil</t>
  </si>
  <si>
    <t>sanitaires dame</t>
  </si>
  <si>
    <t>hall entre salle de réunion et hall</t>
  </si>
  <si>
    <t>ragréage feu ouvert</t>
  </si>
  <si>
    <t>cage escalier principale</t>
  </si>
  <si>
    <t>hall distri GRH</t>
  </si>
  <si>
    <t>sous-sol/rez</t>
  </si>
  <si>
    <t>wc PMR</t>
  </si>
  <si>
    <t>douche</t>
  </si>
  <si>
    <t>L'ouvrage consiste à réaliser une ossature bois, posée sur les murs porteurs élevés, enchevêtrée dans les charpentes existantes</t>
  </si>
  <si>
    <t>pour permettre l'appui des gites,</t>
  </si>
  <si>
    <t>la périphérie à renforcer fait</t>
  </si>
  <si>
    <t>Il s'agit de la structure du toit plat</t>
  </si>
  <si>
    <t>pour tout le toit plat</t>
  </si>
  <si>
    <t>pilier bois (hall étage)</t>
  </si>
  <si>
    <t>telle une croix faisant 2m80/2m80</t>
  </si>
  <si>
    <t>pour le toit plan hall principal</t>
  </si>
  <si>
    <t>reprise corniche existante versants intérieurs</t>
  </si>
  <si>
    <t>reprise des verrières avant</t>
  </si>
  <si>
    <t>toit plat hall principal</t>
  </si>
  <si>
    <t>pour les verrières avant</t>
  </si>
  <si>
    <t>pour les deux grands murets depassant la toiture plate</t>
  </si>
  <si>
    <t>compris plus bas</t>
  </si>
  <si>
    <t>en 114/118 identiques aux existants</t>
  </si>
  <si>
    <t>cuisine et repas</t>
  </si>
  <si>
    <t>DOB 128/50</t>
  </si>
  <si>
    <t>Grand ensemble de 245/193 avec DOB et fixe latéral</t>
  </si>
  <si>
    <t>hall et bureau complémentaire</t>
  </si>
  <si>
    <t>porte totalement vitrée 90/199</t>
  </si>
  <si>
    <t>grande salle de réunion</t>
  </si>
  <si>
    <t>porte fenêtre SOB vitrée 76/199</t>
  </si>
  <si>
    <t>porte fenêtre SOB vitrée 69/199</t>
  </si>
  <si>
    <t>porte fenêtre coulissante vitrée 248/205</t>
  </si>
  <si>
    <t>DOB 120/45</t>
  </si>
  <si>
    <t>SOB 70/45</t>
  </si>
  <si>
    <t>Entrées</t>
  </si>
  <si>
    <t>Grand ensemble de 247/215 avec fixe et un coulissant automatique</t>
  </si>
  <si>
    <t>Verrière à 35 ° faisant 247/76 (en projection ortho) fixes</t>
  </si>
  <si>
    <t>Grand fixe centrale 50/519</t>
  </si>
  <si>
    <t>Grand ensemble de 200/2153,5 avec DOB 200/156,5, fixe vitré 100/75 et fixe panneau 100/75 oblique</t>
  </si>
  <si>
    <t>PMR en cave</t>
  </si>
  <si>
    <t>(dimensions en projection orthogonale)</t>
  </si>
  <si>
    <t>escalier sous-sol/rez</t>
  </si>
  <si>
    <t>escalier rez/étage</t>
  </si>
  <si>
    <t>trémie escalier</t>
  </si>
  <si>
    <t>local cuisine repas</t>
  </si>
  <si>
    <t>baie 128/50</t>
  </si>
  <si>
    <t>baie 240/193</t>
  </si>
  <si>
    <t>hall arrière</t>
  </si>
  <si>
    <t>baie 90/199</t>
  </si>
  <si>
    <t>baie 248/205</t>
  </si>
  <si>
    <t>baie 120/45</t>
  </si>
  <si>
    <t>baie 70/45</t>
  </si>
  <si>
    <t>au rez pour diviser la petite et moyenne salles</t>
  </si>
  <si>
    <t>1 tableaux "divionnaire"</t>
  </si>
  <si>
    <t>installation pour centrale téléphonique</t>
  </si>
  <si>
    <t>points lumineux et appareil en plafond 2 directions</t>
  </si>
  <si>
    <t>halls sous-sol</t>
  </si>
  <si>
    <t>chaufferie</t>
  </si>
  <si>
    <t>prise chaudière</t>
  </si>
  <si>
    <t>hall local informatique</t>
  </si>
  <si>
    <t>local informatique</t>
  </si>
  <si>
    <t>local vélo</t>
  </si>
  <si>
    <t>local technique</t>
  </si>
  <si>
    <t>interrupteurs par détection de présence</t>
  </si>
  <si>
    <t>bueau complémentaire</t>
  </si>
  <si>
    <t>salles de réunion</t>
  </si>
  <si>
    <t>service informatique</t>
  </si>
  <si>
    <t>interrupteurs par détection de présence et interrupteur</t>
  </si>
  <si>
    <t>halls</t>
  </si>
  <si>
    <t>bureau politique sociale</t>
  </si>
  <si>
    <t>service finances</t>
  </si>
  <si>
    <t>Direction générale</t>
  </si>
  <si>
    <t>assistance direction</t>
  </si>
  <si>
    <t>chargé de communication</t>
  </si>
  <si>
    <t>GRH3</t>
  </si>
  <si>
    <t>GRH2</t>
  </si>
  <si>
    <t>GRH1</t>
  </si>
  <si>
    <t>fourniture meuble + lavabo, appareil compris</t>
  </si>
  <si>
    <t>pour évier de cuisine EF et EC</t>
  </si>
  <si>
    <t>fourniture et pose d'un boiler sous évier de 17litres</t>
  </si>
  <si>
    <t>prise pour taque électrique</t>
  </si>
  <si>
    <t>prise pour boiler électrique de sous évier</t>
  </si>
  <si>
    <t>fourniture wc à chasse suspendue, structure et support de carrelage compris</t>
  </si>
  <si>
    <t>meuble lavabo (dans sanitaires dames)</t>
  </si>
  <si>
    <t>robinet EF</t>
  </si>
  <si>
    <t>meuble lavabo (dans sanitaires hommes)</t>
  </si>
  <si>
    <t>urinoirs sanitaires hommes</t>
  </si>
  <si>
    <t>fourniture urinoir à chasse à poussoir</t>
  </si>
  <si>
    <t>paroi d'intimité</t>
  </si>
  <si>
    <t>fourniture wc adapté PMR, chasse suspendue, structure, support de carrelage compris</t>
  </si>
  <si>
    <t>barres de maintien et d'aide</t>
  </si>
  <si>
    <t>meuble lavabo (dans sanitaires PMR)</t>
  </si>
  <si>
    <t>fourniture tub douche en acrylique</t>
  </si>
  <si>
    <t>fourniture d'un boiler 150 litres</t>
  </si>
  <si>
    <t>mitigeur EF et EC avec pommeau type "pluie"</t>
  </si>
  <si>
    <t>lave-mains wc dames</t>
  </si>
  <si>
    <t>fourniture d'un lave-mains</t>
  </si>
  <si>
    <t>Consiste à la ventilation centralisée des sanitaires et des locaux photocopieuses</t>
  </si>
  <si>
    <t>Dans le présent poste sont concernés les extractions. L'ouvrage comprend les grilles, les conduits de ventilation,</t>
  </si>
  <si>
    <t>les traversées de murs et planchers, les appareils d'extraction, les réglages et la traversée en toiture</t>
  </si>
  <si>
    <t>pour les wc dames</t>
  </si>
  <si>
    <t>pour les wc hommes</t>
  </si>
  <si>
    <t>pour la douche</t>
  </si>
  <si>
    <t>pour les wc PMR</t>
  </si>
  <si>
    <t>pour le local photocopieuse</t>
  </si>
  <si>
    <t>à l'étage</t>
  </si>
  <si>
    <t>comprend: 6m de meubles bas, un évier avec égoutoir</t>
  </si>
  <si>
    <t>comprend: 4m de meubles bas, un évier avec égoutoir</t>
  </si>
  <si>
    <t>mitigeur EF-EC et frigo</t>
  </si>
  <si>
    <t>frigo, table de 2m et 6 chaises</t>
  </si>
  <si>
    <t>mitigeur EF-EC, taque électrique, hotte à régénératio, micro-onde</t>
  </si>
  <si>
    <t>Concerne le vernissage de tous les châssis extérieurs existants. Comprend</t>
  </si>
  <si>
    <t>vider tout le sous-sol des éléments étrangers au projet envisagé. Ceci comprend</t>
  </si>
  <si>
    <t>vider tout le rez des éléments étrangers au projet envisagé. Ceci comprend</t>
  </si>
  <si>
    <t>vider tout l'étage des éléments étrangers au projet envisagé. Ceci comprend</t>
  </si>
  <si>
    <t>hall devant archive</t>
  </si>
  <si>
    <t>terrassement pour une mise à niveau (épaisseur +/- 20cm) (correspond à la périphérie du bâtiment)</t>
  </si>
  <si>
    <t>ce en préparation des zones à revêtir de grenaille, de pavés et de dalles à engazonner.</t>
  </si>
  <si>
    <t>L'ouvrage prépare aussi à la pose des bordures.</t>
  </si>
  <si>
    <t>avant</t>
  </si>
  <si>
    <t>côtés</t>
  </si>
  <si>
    <t>arrière</t>
  </si>
  <si>
    <t>Zone à revêtir de dalle à engazonner.</t>
  </si>
  <si>
    <t>L'ouvrage comprend le stabilisé de mise à niveau et réglage, la pose d'un bidim,</t>
  </si>
  <si>
    <t>la fourniture et pose des dalles ajourées en plastiques, le remplissage avec de la terre de limon,</t>
  </si>
  <si>
    <t>l'ensemencement, l'arrosage et le suivi jusqu'à la première tonte nécessaire et comprise dans l'offre</t>
  </si>
  <si>
    <t>Zone à revêtir de pavés</t>
  </si>
  <si>
    <t>la fourniture et pose des pavés klinkers antidérapants et le remplissage des joints au sable.</t>
  </si>
  <si>
    <t>L'ouvrage comprend le stabilisé de fondation et de contrebuttage et la fourniture et pose des bordures (béton de 10cm de large)</t>
  </si>
  <si>
    <t>L'ouvrage comprend l'abattage et l'évacuation du tilleul situé près de l'étang</t>
  </si>
  <si>
    <t>tailler les haies</t>
  </si>
  <si>
    <t>l'ouvrage consiste à rabattre les haies à max 2m de haut, les tailler et évacuer les déchets</t>
  </si>
  <si>
    <t>Haies concernées: la haie en devanture, toute la haie gauche (sur 54m de long) et la droite (sur 54m également)</t>
  </si>
  <si>
    <t>électrification des ouvertures de porte d'entrée</t>
  </si>
  <si>
    <t>pose du tout et forfait pour le tout</t>
  </si>
  <si>
    <t>5- tablettes de fenêtre</t>
  </si>
  <si>
    <t>6- plafonnage</t>
  </si>
  <si>
    <t>6,1-</t>
  </si>
  <si>
    <t>6,2-</t>
  </si>
  <si>
    <t>6,2,1-</t>
  </si>
  <si>
    <t>6,2,2-</t>
  </si>
  <si>
    <t>6,3-</t>
  </si>
  <si>
    <t>6,4-</t>
  </si>
  <si>
    <t>6,5-</t>
  </si>
  <si>
    <t>7- cloisons de plâtre</t>
  </si>
  <si>
    <t>8- isolations de toiture</t>
  </si>
  <si>
    <t>8,1-</t>
  </si>
  <si>
    <t>8,2-</t>
  </si>
  <si>
    <t>9- chapes</t>
  </si>
  <si>
    <t>9,1-</t>
  </si>
  <si>
    <t>9,1,1-</t>
  </si>
  <si>
    <t>9,1,2-</t>
  </si>
  <si>
    <t>9,2-</t>
  </si>
  <si>
    <t>10- carrelages</t>
  </si>
  <si>
    <t>10,1-</t>
  </si>
  <si>
    <t>10,2-</t>
  </si>
  <si>
    <t>10,3-</t>
  </si>
  <si>
    <t>10,4-</t>
  </si>
  <si>
    <t>10,5-</t>
  </si>
  <si>
    <t>10,6-</t>
  </si>
  <si>
    <t>10,7-</t>
  </si>
  <si>
    <t>10,8-</t>
  </si>
  <si>
    <t>11- charpente</t>
  </si>
  <si>
    <t>11,1-</t>
  </si>
  <si>
    <t>11,2-</t>
  </si>
  <si>
    <t>11,3-</t>
  </si>
  <si>
    <t>11,4-</t>
  </si>
  <si>
    <t>11,5-</t>
  </si>
  <si>
    <t>11,6-</t>
  </si>
  <si>
    <t>11,7-</t>
  </si>
  <si>
    <t>11,8-</t>
  </si>
  <si>
    <t>12- couverture</t>
  </si>
  <si>
    <t>12,1-</t>
  </si>
  <si>
    <t>12,2-</t>
  </si>
  <si>
    <t>12,2,1-</t>
  </si>
  <si>
    <t>12,2,2-</t>
  </si>
  <si>
    <t>12,2,3-</t>
  </si>
  <si>
    <t>12,2,4-</t>
  </si>
  <si>
    <t>12,3,5-</t>
  </si>
  <si>
    <t>13- ouverture en toiture</t>
  </si>
  <si>
    <t>13,1-</t>
  </si>
  <si>
    <t>14- ventilation en toiture</t>
  </si>
  <si>
    <t>14,1-</t>
  </si>
  <si>
    <t>14,2-</t>
  </si>
  <si>
    <t>15,1-</t>
  </si>
  <si>
    <t>15,1,1- Sous-sol</t>
  </si>
  <si>
    <t>15,1,2- rez</t>
  </si>
  <si>
    <t>15,1,3- étage</t>
  </si>
  <si>
    <t>16- menuiseries intérieures</t>
  </si>
  <si>
    <t>16,1- portes ordinaires</t>
  </si>
  <si>
    <t>16,2- portes RF 30 min</t>
  </si>
  <si>
    <t>16,3- portes vitrées</t>
  </si>
  <si>
    <t>16,4- portes coulissantes</t>
  </si>
  <si>
    <t>16,6- garnitures d'ébrasement de fenêtre extérieure dans les locaux non plafonnés</t>
  </si>
  <si>
    <t>16,7- cloisons amovibles</t>
  </si>
  <si>
    <t>17- préparations et installations</t>
  </si>
  <si>
    <t>18- élec sous-sol</t>
  </si>
  <si>
    <t>19- élec rez</t>
  </si>
  <si>
    <t>20- élec étage</t>
  </si>
  <si>
    <t>21- élec divers</t>
  </si>
  <si>
    <t>22- détecteurs incendie</t>
  </si>
  <si>
    <t>23- extincteurs</t>
  </si>
  <si>
    <t>24- installation</t>
  </si>
  <si>
    <t>25- sanitaire extérieur</t>
  </si>
  <si>
    <t>26- sanitaire sous-sol</t>
  </si>
  <si>
    <t>27- sanitaire rez</t>
  </si>
  <si>
    <t>28- sanitaire étage</t>
  </si>
  <si>
    <t>29- ventilations</t>
  </si>
  <si>
    <t>30- installation chauffage</t>
  </si>
  <si>
    <t>32- commande par thermostat d'ambiance</t>
  </si>
  <si>
    <t>33- radiateurs type Henrad avec vannes thermostatiques, système bitube</t>
  </si>
  <si>
    <t>40-</t>
  </si>
  <si>
    <t>41-</t>
  </si>
  <si>
    <t>44-</t>
  </si>
  <si>
    <t>en toiture plate: ouate de cellulose 20 cm</t>
  </si>
  <si>
    <t>ATTENTION: toutes les boiseries utilisées seront faites à partir de bois d'essence régionale et donc Wallonne</t>
  </si>
  <si>
    <t>gitage en 8/23, entraxe max 40 cm</t>
  </si>
  <si>
    <t>15- menuiseries extérieures (En chêne régional -  vitrage k=1 max)</t>
  </si>
  <si>
    <t>en chêne régional peint en usine en noir: conforme aux plans</t>
  </si>
  <si>
    <t>16,5- gardes corps en inox</t>
  </si>
  <si>
    <t>Attention, tous les appareils d'éclairage sont compris. Tous seront munis d'ampoules économiques du type "LED"</t>
  </si>
  <si>
    <t>Le coût comprendra également le replacement de l'hydrophore existant et sa remise en route pour déservir toutes les toilettes</t>
  </si>
  <si>
    <t>avec remplissage automatique de la citerne avec de l'eau de ville.</t>
  </si>
  <si>
    <t>PANNEAUX PHOTOVOLTAIQUES</t>
  </si>
  <si>
    <t>34- installation Photovoltaïque</t>
  </si>
  <si>
    <t>l'installation sera complète et y compris la fourniture, pose et raccordements pour 25 panneaux photovoltaïques</t>
  </si>
  <si>
    <t>Comprend les cablages et raccodements</t>
  </si>
  <si>
    <t>35- panneaux photovoltaïques de toiture plate</t>
  </si>
  <si>
    <t>comprend la structure de fixation, les forunitures, poses et raccords</t>
  </si>
  <si>
    <t>36- panneaux photovoltaïques de toiture en pente</t>
  </si>
  <si>
    <t>ATTENTION: toutes les peintures sont du type "écologique"</t>
  </si>
  <si>
    <t>plaque de fibres-gypse RF 30', épais 12,5mm et finitions au plafonnage</t>
  </si>
  <si>
    <t>gaines techniques (comprend structure, isolant LM, plaques fibres et plafonnages)</t>
  </si>
  <si>
    <t>Pour ce faire, le coût comprend outre le replacement de l'appareil, les tuyauteries, les vannes et surtout un système de détection de citerne vide</t>
  </si>
  <si>
    <t>LEGENDE</t>
  </si>
  <si>
    <t>article concernant l'ingénieur</t>
  </si>
  <si>
    <t>article concernant l'économie et/ou l'énergie renouvelable</t>
  </si>
  <si>
    <t>QP=</t>
  </si>
  <si>
    <t>quantité présumée</t>
  </si>
  <si>
    <t>ff=</t>
  </si>
  <si>
    <t>prix forfaitaire</t>
  </si>
  <si>
    <t>31,1- chaudières chauffage (sans production d'eau chaude) au gaz</t>
  </si>
  <si>
    <t>31- Appareils de chauffage</t>
  </si>
  <si>
    <t>31,2- citerne à gaz</t>
  </si>
  <si>
    <t xml:space="preserve">La citerne sera une 1200 kg, </t>
  </si>
  <si>
    <t>L'ouvrage comprend la fourniture et pose d'une citerne gaz aérienne, en ce y compris ses plots de base.</t>
  </si>
  <si>
    <t>L'ouvrage comprend encore les tuyauteries, traversées de mur, raccords et les terrassements et ragréages nécessaires pour ces tuyauteries</t>
  </si>
  <si>
    <t>QF=</t>
  </si>
  <si>
    <t>quantité forfaitaire</t>
  </si>
  <si>
    <t>QF</t>
  </si>
  <si>
    <t>assurances, frais inhérents à la sécurité et coordination, état des lieux, nettoyage chantier, etc... compris</t>
  </si>
  <si>
    <t>Actuellement, il y a deux compteurs. Un sera fermé.</t>
  </si>
  <si>
    <t>voligeage du toit plat</t>
  </si>
  <si>
    <t>ATTENTION: tous les bois utilisés seront en chêne Wallon et tous les vitrages seront à haute filtration des rayons lumineux (type Stopsol)</t>
  </si>
  <si>
    <t>pour le petit escalier arrière (salle de réunion)</t>
  </si>
  <si>
    <t>escalier béton préfabriqué (=escalier principal)</t>
  </si>
  <si>
    <t>3,8,2</t>
  </si>
  <si>
    <t>(cette maçonnerie est à remplir de mortier)</t>
  </si>
  <si>
    <t>1,2,4,4-</t>
  </si>
  <si>
    <t>1,2,4,2A-</t>
  </si>
  <si>
    <t>Nettoyage de la citerne existante</t>
  </si>
  <si>
    <t>pour égouttage EU, EV et EP en enterré (les coudes ne sont pas comptés. Ils sont donc compris forfaitairement dans les mètres linéaires)</t>
  </si>
  <si>
    <t>3,7,1</t>
  </si>
  <si>
    <t>3,7,2</t>
  </si>
  <si>
    <t>3,7,3</t>
  </si>
  <si>
    <t>les murs sont laissés bruts sauf les locaux suivants (qui sont plafonnés).</t>
  </si>
  <si>
    <t>6,3,1-</t>
  </si>
  <si>
    <t>6,3,2-</t>
  </si>
  <si>
    <t>en toiture en pente laine de roche 15 cm en sus de l'isolant existant</t>
  </si>
  <si>
    <t>en 20/20</t>
  </si>
  <si>
    <t>Comprend le bouchage des descentes actuelles, réalisation de nouveaux raccords et réalisation des bayonnettes pour se jeter dans la nouvelle descente</t>
  </si>
  <si>
    <t>l'installation sera complète et y compris la fourniture, pose et raccordements pour une chaudière</t>
  </si>
  <si>
    <t>37- mobiliers et appareils</t>
  </si>
  <si>
    <t>37,1- cuisine sous-sol</t>
  </si>
  <si>
    <t>37,2- cuisinette rez</t>
  </si>
  <si>
    <t>38- peintures extérieures</t>
  </si>
  <si>
    <t>39- peintures intérieures</t>
  </si>
  <si>
    <t>39,1- de murs bruts</t>
  </si>
  <si>
    <t>39,2- de murs lisses (plafonnés)</t>
  </si>
  <si>
    <t>39,3- de plafond brut</t>
  </si>
  <si>
    <t>80% en blanc cassé</t>
  </si>
  <si>
    <t>m4</t>
  </si>
  <si>
    <t>20% en couleur à définir</t>
  </si>
  <si>
    <t>39,4- de plafond lisse</t>
  </si>
  <si>
    <t>45-</t>
  </si>
  <si>
    <t>46-</t>
  </si>
  <si>
    <t>47-</t>
  </si>
  <si>
    <t>38,2- peintures des crépis existants et ragréés</t>
  </si>
  <si>
    <t>les parties latérales</t>
  </si>
  <si>
    <t>l'arrière</t>
  </si>
  <si>
    <t>* realiser une trappe grenier dans la partie "plafond". Cet ouvrage comprend la réalisation d'une trémie dans la charpente existante.</t>
  </si>
  <si>
    <t>Il comprend encore la réalisation d'un cadre et de la trappe en soi, faite d'un panneau monté sur charnière et avec gâche de fermeture.</t>
  </si>
  <si>
    <t>La trappe ne sera pas munie d'un escalier escamotable. Elle sera accessible via une escalle ordinaire non fournie.</t>
  </si>
  <si>
    <t>Les armatures sont compris dans les postes présents.</t>
  </si>
  <si>
    <t>béton</t>
  </si>
  <si>
    <t>métré ingénieur</t>
  </si>
  <si>
    <t>treillis</t>
  </si>
  <si>
    <t>armatures</t>
  </si>
  <si>
    <t>étriers</t>
  </si>
  <si>
    <t>compris</t>
  </si>
  <si>
    <t>boîtes dans le mur existant (pour toutes les dalles ci-concernées</t>
  </si>
  <si>
    <t>.voir plan ing  Les armatures sont compris dans les postes présents.</t>
  </si>
  <si>
    <t>voir plan ing  Les armatures sont compris dans les postes présents.</t>
  </si>
  <si>
    <t>poutre renfort: béton</t>
  </si>
  <si>
    <t>armatures longitudinales</t>
  </si>
  <si>
    <t>armatures de liaison</t>
  </si>
  <si>
    <t>béton esthétique</t>
  </si>
  <si>
    <t>armatures dans boîtes diamètre 20 - 80x30</t>
  </si>
  <si>
    <t>armatures dans boîtes diamètre 20 - 80x45</t>
  </si>
  <si>
    <t>armatures dans boîtes diamètre 20 ancrées</t>
  </si>
  <si>
    <t>compris dans le forfait</t>
  </si>
  <si>
    <t>armatures de liaison 10x100</t>
  </si>
  <si>
    <t>armatures ancrage</t>
  </si>
  <si>
    <t>modifié le 13/09/2019 sur base des plans du 12/08/2019, le 4-11-2019 suite info gaz, le 18-11-2019 suivant le cahier des charges rédigé et le 28-11-2019 suivant étude d'ingénieur</t>
  </si>
  <si>
    <t>AVENANTS</t>
  </si>
  <si>
    <t>cloisons vitrées</t>
  </si>
  <si>
    <t>guichet d'entrée</t>
  </si>
  <si>
    <t>pour les GRH</t>
  </si>
  <si>
    <t>estimation</t>
  </si>
  <si>
    <t>modifiés le 15/07/2021 suite à la faillite de "Pochet" et à la nécessité de reprise de chantier.</t>
  </si>
  <si>
    <t>HEB 140 asselet compris</t>
  </si>
  <si>
    <t>* Au grand percement pour l'accès au salon d'accueil (baie déjà faite), mettre juste le linteau et ragréer les maçonneries</t>
  </si>
  <si>
    <t>* évacuation de tous les déchets laissés par l'entreprise faillite, y compris les carrelages déjà démolis.</t>
  </si>
  <si>
    <t>* préparation de la toiture. Comprends les étancçonnements et démolitions, ce pour recevoir les murs, renforts de charpente et le toit plat.</t>
  </si>
  <si>
    <t>* la balançoire</t>
  </si>
  <si>
    <t>* démolir et évacuer le barbecue contruit en "dur".</t>
  </si>
  <si>
    <t>Ministation d'épuration</t>
  </si>
  <si>
    <t>2,7-</t>
  </si>
  <si>
    <t>sous-sol déjà réalisé</t>
  </si>
  <si>
    <t>coffrages de dalle</t>
  </si>
  <si>
    <t>bétonnage du tout</t>
  </si>
  <si>
    <t>Isolation de creux de mur en XPS (polysthirène extrudé) 12 cm</t>
  </si>
  <si>
    <t>Comprend le plafonnage en ragréage suite à tous les travaux de préparation et transformations faites dans les travaux antérieurs et postérieur à la présente.</t>
  </si>
  <si>
    <t>et suite à tous les travaux d'électricité, de sanitaire et de chauffage</t>
  </si>
  <si>
    <t>bureau Direction</t>
  </si>
  <si>
    <t>assistance de direction</t>
  </si>
  <si>
    <t>charge communication</t>
  </si>
  <si>
    <t>local repas</t>
  </si>
  <si>
    <t>16,8- cloisons vitrées fixes</t>
  </si>
  <si>
    <t>L'ouvrage comprend les châssis en boisà peindre et les vitrages (simples)</t>
  </si>
  <si>
    <t>Concerne les cloisons vitrées de l'accueil au rez et des GRH au second étage</t>
  </si>
  <si>
    <t>accueil au rez</t>
  </si>
  <si>
    <t>les locaux GRH</t>
  </si>
  <si>
    <t>16,9- parloir dans cloison vitrée</t>
  </si>
  <si>
    <t>Concerne les cloisons vitrées de l'accueil au rez</t>
  </si>
  <si>
    <t>L'ouvrage comprend la réalisation d'un parloir au travers de la vitre. Il est fait d'un ronde plexi fixé au vitrage qui est lui-même percé de multitrous.</t>
  </si>
  <si>
    <t>Une modèle est présenté à l'architecte et maître de l'ouvrage/</t>
  </si>
  <si>
    <t>38,1- peintures des châssis</t>
  </si>
  <si>
    <t>38,3- peintures des châssis fixes des cloisons vitrées intérieures</t>
  </si>
  <si>
    <t>ponçage</t>
  </si>
  <si>
    <t>Concerne la mise en couleur de tous les châssis intérieurs des cloisons vitrées. Comprend</t>
  </si>
  <si>
    <t>châssis concernés =</t>
  </si>
  <si>
    <t>* l'enlèvement de la citerne à mazout (par découpage sur place), y compris l'enlèvement des pieds faits en béton.</t>
  </si>
  <si>
    <t>* l'enlèvement de quelques anciens tuyaux d'égout encore apparents.</t>
  </si>
  <si>
    <t>* démontage et évacuation du coffrage de la dalle de l'extension centrale (seulement uine fois ceux-ci rendus inutiles)</t>
  </si>
  <si>
    <t>* l'enlèvement de tous les déchets du dernier chantier, quelques câbles électriques, et tableaux jusqu'aux compteurs qui eux restent en place.</t>
  </si>
  <si>
    <t>Travail fini, plus rien n'empêchera la suite des travaux.</t>
  </si>
  <si>
    <t>* l'enlèvement de tous les papiers peints.</t>
  </si>
  <si>
    <t>* l'enlèvement de tous les déchets du dernier chantier: 2 poeles type F.O., quelques câbles électriques, tuyaux d'égout encore persistants,</t>
  </si>
  <si>
    <t>idem pour quelques adductions,</t>
  </si>
  <si>
    <t>Comprend aussi l'enlèvement de quelques câbles électriques.</t>
  </si>
  <si>
    <t>1,2,4,40-</t>
  </si>
  <si>
    <t>Evacuation de tous matériels et déchets laissés par l'entreprise faillite. Tous seront évacués.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</si>
</sst>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#,##0.00[$€];[Red]\-#,##0.00[$€]"/>
    <numFmt numFmtId="177" formatCode="&quot;Vrai&quot;;&quot;Vrai&quot;;&quot;Faux&quot;"/>
    <numFmt numFmtId="178" formatCode="&quot;Actif&quot;;&quot;Actif&quot;;&quot;Inactif&quot;"/>
  </numFmts>
  <fonts count="2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Geneva"/>
      <family val="0"/>
    </font>
    <font>
      <b/>
      <sz val="14"/>
      <name val="Geneva"/>
      <family val="0"/>
    </font>
    <font>
      <sz val="14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color indexed="10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9" borderId="1" applyNumberFormat="0" applyAlignment="0" applyProtection="0"/>
    <xf numFmtId="0" fontId="14" fillId="0" borderId="2" applyNumberFormat="0" applyFill="0" applyAlignment="0" applyProtection="0"/>
    <xf numFmtId="0" fontId="0" fillId="5" borderId="3" applyNumberFormat="0" applyFont="0" applyAlignment="0" applyProtection="0"/>
    <xf numFmtId="0" fontId="15" fillId="3" borderId="1" applyNumberFormat="0" applyAlignment="0" applyProtection="0"/>
    <xf numFmtId="176" fontId="0" fillId="0" borderId="0" applyFont="0" applyFill="0" applyBorder="0" applyAlignment="0" applyProtection="0"/>
    <xf numFmtId="0" fontId="16" fillId="1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7" fillId="10" borderId="0" applyNumberFormat="0" applyBorder="0" applyAlignment="0" applyProtection="0"/>
    <xf numFmtId="9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19" fillId="9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14" borderId="9" applyNumberFormat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2" fontId="1" fillId="0" borderId="12" xfId="0" applyNumberFormat="1" applyFont="1" applyBorder="1" applyAlignment="1">
      <alignment horizontal="center"/>
    </xf>
    <xf numFmtId="2" fontId="0" fillId="0" borderId="13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5" fillId="18" borderId="0" xfId="0" applyFont="1" applyFill="1" applyAlignment="1">
      <alignment/>
    </xf>
    <xf numFmtId="0" fontId="6" fillId="18" borderId="0" xfId="0" applyFont="1" applyFill="1" applyAlignment="1">
      <alignment/>
    </xf>
    <xf numFmtId="2" fontId="6" fillId="18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0" fillId="19" borderId="0" xfId="0" applyFill="1" applyAlignment="1">
      <alignment/>
    </xf>
    <xf numFmtId="2" fontId="0" fillId="19" borderId="0" xfId="0" applyNumberFormat="1" applyFill="1" applyAlignment="1">
      <alignment/>
    </xf>
    <xf numFmtId="0" fontId="0" fillId="0" borderId="0" xfId="0" applyFill="1" applyAlignment="1">
      <alignment/>
    </xf>
    <xf numFmtId="0" fontId="0" fillId="19" borderId="0" xfId="0" applyFill="1" applyAlignment="1" quotePrefix="1">
      <alignment horizontal="left"/>
    </xf>
    <xf numFmtId="0" fontId="0" fillId="0" borderId="0" xfId="0" applyFont="1" applyFill="1" applyBorder="1" applyAlignment="1">
      <alignment/>
    </xf>
    <xf numFmtId="2" fontId="0" fillId="0" borderId="12" xfId="0" applyNumberFormat="1" applyBorder="1" applyAlignment="1">
      <alignment/>
    </xf>
    <xf numFmtId="0" fontId="5" fillId="20" borderId="0" xfId="0" applyFont="1" applyFill="1" applyBorder="1" applyAlignment="1">
      <alignment/>
    </xf>
    <xf numFmtId="0" fontId="0" fillId="20" borderId="0" xfId="0" applyFill="1" applyBorder="1" applyAlignment="1">
      <alignment/>
    </xf>
    <xf numFmtId="2" fontId="0" fillId="20" borderId="0" xfId="0" applyNumberFormat="1" applyFill="1" applyBorder="1" applyAlignment="1">
      <alignment/>
    </xf>
    <xf numFmtId="0" fontId="0" fillId="20" borderId="0" xfId="0" applyFill="1" applyAlignment="1">
      <alignment/>
    </xf>
    <xf numFmtId="0" fontId="1" fillId="15" borderId="0" xfId="0" applyFont="1" applyFill="1" applyAlignment="1" quotePrefix="1">
      <alignment horizontal="left"/>
    </xf>
    <xf numFmtId="0" fontId="0" fillId="15" borderId="0" xfId="0" applyFill="1" applyAlignment="1">
      <alignment/>
    </xf>
    <xf numFmtId="2" fontId="0" fillId="15" borderId="0" xfId="0" applyNumberForma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Fill="1" applyAlignment="1" quotePrefix="1">
      <alignment horizontal="left"/>
    </xf>
    <xf numFmtId="2" fontId="0" fillId="0" borderId="0" xfId="0" applyNumberFormat="1" applyFill="1" applyAlignment="1">
      <alignment/>
    </xf>
    <xf numFmtId="0" fontId="0" fillId="21" borderId="0" xfId="0" applyFill="1" applyAlignment="1">
      <alignment/>
    </xf>
    <xf numFmtId="0" fontId="1" fillId="21" borderId="0" xfId="0" applyFont="1" applyFill="1" applyAlignment="1" quotePrefix="1">
      <alignment horizontal="left"/>
    </xf>
    <xf numFmtId="0" fontId="0" fillId="1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22" borderId="0" xfId="0" applyFont="1" applyFill="1" applyAlignment="1">
      <alignment/>
    </xf>
    <xf numFmtId="0" fontId="0" fillId="22" borderId="0" xfId="0" applyFill="1" applyAlignment="1">
      <alignment/>
    </xf>
    <xf numFmtId="2" fontId="0" fillId="22" borderId="0" xfId="0" applyNumberFormat="1" applyFill="1" applyAlignment="1">
      <alignment/>
    </xf>
    <xf numFmtId="0" fontId="0" fillId="7" borderId="0" xfId="0" applyFill="1" applyAlignment="1">
      <alignment/>
    </xf>
    <xf numFmtId="2" fontId="0" fillId="7" borderId="0" xfId="0" applyNumberFormat="1" applyFill="1" applyAlignment="1">
      <alignment/>
    </xf>
    <xf numFmtId="0" fontId="1" fillId="23" borderId="0" xfId="0" applyFont="1" applyFill="1" applyAlignment="1">
      <alignment/>
    </xf>
    <xf numFmtId="0" fontId="0" fillId="23" borderId="0" xfId="0" applyFill="1" applyAlignment="1">
      <alignment/>
    </xf>
    <xf numFmtId="2" fontId="0" fillId="23" borderId="0" xfId="0" applyNumberFormat="1" applyFill="1" applyAlignment="1">
      <alignment/>
    </xf>
    <xf numFmtId="2" fontId="0" fillId="20" borderId="0" xfId="0" applyNumberFormat="1" applyFill="1" applyAlignment="1">
      <alignment/>
    </xf>
    <xf numFmtId="0" fontId="1" fillId="15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15" borderId="0" xfId="0" applyFill="1" applyBorder="1" applyAlignment="1">
      <alignment/>
    </xf>
    <xf numFmtId="0" fontId="0" fillId="15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1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1" fillId="3" borderId="0" xfId="0" applyFont="1" applyFill="1" applyAlignment="1">
      <alignment horizontal="left"/>
    </xf>
    <xf numFmtId="0" fontId="1" fillId="10" borderId="0" xfId="0" applyFont="1" applyFill="1" applyAlignment="1" quotePrefix="1">
      <alignment horizontal="left"/>
    </xf>
    <xf numFmtId="0" fontId="1" fillId="7" borderId="0" xfId="0" applyFont="1" applyFill="1" applyAlignment="1">
      <alignment/>
    </xf>
    <xf numFmtId="0" fontId="1" fillId="19" borderId="0" xfId="0" applyFont="1" applyFill="1" applyAlignment="1">
      <alignment/>
    </xf>
    <xf numFmtId="0" fontId="1" fillId="0" borderId="0" xfId="0" applyFont="1" applyFill="1" applyAlignment="1">
      <alignment horizontal="left"/>
    </xf>
    <xf numFmtId="2" fontId="5" fillId="18" borderId="0" xfId="0" applyNumberFormat="1" applyFont="1" applyFill="1" applyAlignment="1" quotePrefix="1">
      <alignment horizontal="right"/>
    </xf>
    <xf numFmtId="2" fontId="0" fillId="0" borderId="0" xfId="0" applyNumberFormat="1" applyFill="1" applyBorder="1" applyAlignment="1">
      <alignment/>
    </xf>
    <xf numFmtId="2" fontId="1" fillId="0" borderId="0" xfId="0" applyNumberFormat="1" applyFont="1" applyBorder="1" applyAlignment="1">
      <alignment/>
    </xf>
    <xf numFmtId="2" fontId="0" fillId="15" borderId="0" xfId="0" applyNumberFormat="1" applyFill="1" applyBorder="1" applyAlignment="1">
      <alignment/>
    </xf>
    <xf numFmtId="2" fontId="0" fillId="15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1" fillId="0" borderId="25" xfId="0" applyNumberFormat="1" applyFont="1" applyBorder="1" applyAlignment="1">
      <alignment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/>
    </xf>
    <xf numFmtId="2" fontId="1" fillId="0" borderId="0" xfId="0" applyNumberFormat="1" applyFont="1" applyFill="1" applyAlignment="1">
      <alignment/>
    </xf>
    <xf numFmtId="2" fontId="0" fillId="3" borderId="0" xfId="0" applyNumberFormat="1" applyFont="1" applyFill="1" applyAlignment="1">
      <alignment/>
    </xf>
    <xf numFmtId="2" fontId="0" fillId="0" borderId="15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right"/>
    </xf>
    <xf numFmtId="2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/>
    </xf>
    <xf numFmtId="2" fontId="0" fillId="0" borderId="0" xfId="0" applyNumberFormat="1" applyAlignment="1">
      <alignment horizontal="right"/>
    </xf>
    <xf numFmtId="0" fontId="1" fillId="0" borderId="1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/>
    </xf>
    <xf numFmtId="2" fontId="1" fillId="0" borderId="31" xfId="0" applyNumberFormat="1" applyFont="1" applyBorder="1" applyAlignment="1">
      <alignment horizontal="right"/>
    </xf>
    <xf numFmtId="2" fontId="1" fillId="0" borderId="3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19" borderId="0" xfId="0" applyFill="1" applyAlignment="1">
      <alignment horizontal="left"/>
    </xf>
    <xf numFmtId="0" fontId="0" fillId="0" borderId="0" xfId="0" applyFill="1" applyAlignment="1">
      <alignment horizontal="left"/>
    </xf>
    <xf numFmtId="2" fontId="1" fillId="0" borderId="13" xfId="0" applyNumberFormat="1" applyFont="1" applyBorder="1" applyAlignment="1">
      <alignment horizontal="left"/>
    </xf>
    <xf numFmtId="0" fontId="3" fillId="19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" borderId="0" xfId="0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right"/>
    </xf>
    <xf numFmtId="0" fontId="5" fillId="22" borderId="0" xfId="0" applyFont="1" applyFill="1" applyBorder="1" applyAlignment="1">
      <alignment/>
    </xf>
    <xf numFmtId="0" fontId="0" fillId="22" borderId="0" xfId="0" applyFont="1" applyFill="1" applyAlignment="1">
      <alignment/>
    </xf>
    <xf numFmtId="2" fontId="0" fillId="22" borderId="0" xfId="0" applyNumberFormat="1" applyFont="1" applyFill="1" applyAlignment="1">
      <alignment/>
    </xf>
    <xf numFmtId="0" fontId="0" fillId="22" borderId="0" xfId="0" applyFont="1" applyFill="1" applyBorder="1" applyAlignment="1">
      <alignment/>
    </xf>
    <xf numFmtId="0" fontId="1" fillId="24" borderId="0" xfId="0" applyFont="1" applyFill="1" applyAlignment="1">
      <alignment/>
    </xf>
    <xf numFmtId="2" fontId="0" fillId="24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9" fillId="0" borderId="0" xfId="0" applyFont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91"/>
  <sheetViews>
    <sheetView tabSelected="1" zoomScalePageLayoutView="0" workbookViewId="0" topLeftCell="A49">
      <selection activeCell="H73" sqref="H73"/>
    </sheetView>
  </sheetViews>
  <sheetFormatPr defaultColWidth="11.00390625" defaultRowHeight="12.75"/>
  <cols>
    <col min="1" max="1" width="19.125" style="0" customWidth="1"/>
    <col min="2" max="2" width="45.25390625" style="0" customWidth="1"/>
    <col min="3" max="3" width="2.75390625" style="0" customWidth="1"/>
    <col min="4" max="6" width="7.75390625" style="20" customWidth="1"/>
    <col min="7" max="7" width="13.625" style="20" customWidth="1"/>
    <col min="8" max="8" width="11.375" style="20" customWidth="1"/>
    <col min="9" max="9" width="4.375" style="0" customWidth="1"/>
    <col min="10" max="10" width="3.25390625" style="0" customWidth="1"/>
    <col min="12" max="12" width="13.25390625" style="20" customWidth="1"/>
  </cols>
  <sheetData>
    <row r="1" spans="1:12" s="30" customFormat="1" ht="18">
      <c r="A1" s="27" t="s">
        <v>185</v>
      </c>
      <c r="B1" s="28"/>
      <c r="C1" s="28"/>
      <c r="D1" s="29"/>
      <c r="E1" s="29"/>
      <c r="F1" s="29"/>
      <c r="G1" s="29"/>
      <c r="H1" s="29"/>
      <c r="I1" s="28"/>
      <c r="J1" s="28"/>
      <c r="K1" s="28"/>
      <c r="L1" s="82"/>
    </row>
    <row r="2" spans="1:4" ht="12.75">
      <c r="A2" s="1"/>
      <c r="D2" s="73"/>
    </row>
    <row r="3" spans="1:4" ht="12.75">
      <c r="A3" s="1"/>
      <c r="D3" s="73"/>
    </row>
    <row r="4" spans="1:12" ht="12.75">
      <c r="A4" s="34" t="s">
        <v>186</v>
      </c>
      <c r="B4" s="31"/>
      <c r="C4" s="31"/>
      <c r="D4" s="32"/>
      <c r="E4" s="32"/>
      <c r="F4" s="32"/>
      <c r="G4" s="32"/>
      <c r="H4" s="32"/>
      <c r="I4" s="31"/>
      <c r="J4" s="31"/>
      <c r="K4" s="31"/>
      <c r="L4" s="32"/>
    </row>
    <row r="5" spans="1:12" ht="12.75">
      <c r="A5" s="113" t="s">
        <v>573</v>
      </c>
      <c r="B5" s="31"/>
      <c r="C5" s="31"/>
      <c r="D5" s="32"/>
      <c r="E5" s="32"/>
      <c r="F5" s="32"/>
      <c r="G5" s="32"/>
      <c r="H5" s="32"/>
      <c r="I5" s="31"/>
      <c r="J5" s="31"/>
      <c r="K5" s="31"/>
      <c r="L5" s="32"/>
    </row>
    <row r="6" spans="1:12" ht="12.75">
      <c r="A6" s="113" t="s">
        <v>579</v>
      </c>
      <c r="B6" s="31"/>
      <c r="C6" s="31"/>
      <c r="D6" s="32"/>
      <c r="E6" s="32"/>
      <c r="F6" s="32"/>
      <c r="G6" s="32"/>
      <c r="H6" s="32"/>
      <c r="I6" s="31"/>
      <c r="J6" s="31"/>
      <c r="K6" s="31"/>
      <c r="L6" s="32"/>
    </row>
    <row r="7" spans="1:12" s="33" customFormat="1" ht="12.75">
      <c r="A7" s="114"/>
      <c r="D7" s="50"/>
      <c r="E7" s="50"/>
      <c r="F7" s="50"/>
      <c r="G7" s="50"/>
      <c r="H7" s="50"/>
      <c r="L7" s="50"/>
    </row>
    <row r="8" spans="1:12" ht="12.75">
      <c r="A8" s="80" t="s">
        <v>91</v>
      </c>
      <c r="B8" s="80"/>
      <c r="C8" s="31"/>
      <c r="D8" s="32"/>
      <c r="E8" s="32"/>
      <c r="F8" s="32"/>
      <c r="G8" s="32"/>
      <c r="H8" s="32"/>
      <c r="I8" s="31"/>
      <c r="J8" s="31"/>
      <c r="K8" s="31"/>
      <c r="L8" s="32"/>
    </row>
    <row r="9" spans="1:12" ht="12.75">
      <c r="A9" s="80"/>
      <c r="B9" s="80" t="s">
        <v>92</v>
      </c>
      <c r="C9" s="31"/>
      <c r="D9" s="32"/>
      <c r="E9" s="32"/>
      <c r="F9" s="32"/>
      <c r="G9" s="32"/>
      <c r="H9" s="32"/>
      <c r="I9" s="31"/>
      <c r="J9" s="31"/>
      <c r="K9" s="31"/>
      <c r="L9" s="32"/>
    </row>
    <row r="10" spans="1:12" ht="12.75">
      <c r="A10" s="116" t="s">
        <v>181</v>
      </c>
      <c r="B10" s="80"/>
      <c r="C10" s="31"/>
      <c r="D10" s="32"/>
      <c r="E10" s="32"/>
      <c r="F10" s="32"/>
      <c r="G10" s="32"/>
      <c r="H10" s="32"/>
      <c r="I10" s="31"/>
      <c r="J10" s="31"/>
      <c r="K10" s="31"/>
      <c r="L10" s="32"/>
    </row>
    <row r="11" spans="1:12" ht="12.75">
      <c r="A11" s="80" t="s">
        <v>182</v>
      </c>
      <c r="B11" s="80"/>
      <c r="C11" s="31"/>
      <c r="D11" s="32"/>
      <c r="E11" s="32"/>
      <c r="F11" s="32"/>
      <c r="G11" s="32"/>
      <c r="H11" s="32"/>
      <c r="I11" s="31"/>
      <c r="J11" s="31"/>
      <c r="K11" s="31"/>
      <c r="L11" s="32"/>
    </row>
    <row r="12" spans="1:12" s="33" customFormat="1" ht="12.75">
      <c r="A12" s="54"/>
      <c r="B12" s="54"/>
      <c r="D12" s="50"/>
      <c r="E12" s="50"/>
      <c r="F12" s="50"/>
      <c r="G12" s="50"/>
      <c r="H12" s="50"/>
      <c r="L12" s="50"/>
    </row>
    <row r="13" spans="1:12" s="33" customFormat="1" ht="12.75">
      <c r="A13" s="54" t="s">
        <v>494</v>
      </c>
      <c r="B13" s="54"/>
      <c r="D13" s="131"/>
      <c r="E13" s="50" t="s">
        <v>495</v>
      </c>
      <c r="F13" s="50"/>
      <c r="G13" s="50"/>
      <c r="H13" s="50"/>
      <c r="L13" s="50"/>
    </row>
    <row r="14" spans="1:12" s="33" customFormat="1" ht="12.75">
      <c r="A14" s="54"/>
      <c r="B14" s="54"/>
      <c r="D14" s="58"/>
      <c r="E14" s="50" t="s">
        <v>496</v>
      </c>
      <c r="F14" s="50"/>
      <c r="G14" s="50"/>
      <c r="H14" s="50"/>
      <c r="L14" s="50"/>
    </row>
    <row r="15" spans="1:12" s="33" customFormat="1" ht="12.75">
      <c r="A15" s="54"/>
      <c r="B15" s="54"/>
      <c r="D15" s="50" t="s">
        <v>497</v>
      </c>
      <c r="E15" s="50" t="s">
        <v>498</v>
      </c>
      <c r="F15" s="50"/>
      <c r="G15" s="50"/>
      <c r="H15" s="50"/>
      <c r="L15" s="50"/>
    </row>
    <row r="16" spans="1:12" s="33" customFormat="1" ht="12.75">
      <c r="A16" s="54"/>
      <c r="B16" s="54"/>
      <c r="D16" s="50" t="s">
        <v>499</v>
      </c>
      <c r="E16" s="50" t="s">
        <v>500</v>
      </c>
      <c r="F16" s="50"/>
      <c r="G16" s="50"/>
      <c r="H16" s="50"/>
      <c r="L16" s="50"/>
    </row>
    <row r="17" spans="1:12" s="33" customFormat="1" ht="12.75">
      <c r="A17" s="54"/>
      <c r="B17" s="54"/>
      <c r="D17" s="50" t="s">
        <v>507</v>
      </c>
      <c r="E17" s="50" t="s">
        <v>508</v>
      </c>
      <c r="F17" s="50"/>
      <c r="G17" s="50"/>
      <c r="H17" s="50"/>
      <c r="L17" s="50"/>
    </row>
    <row r="18" spans="4:12" s="33" customFormat="1" ht="12.75">
      <c r="D18" s="50"/>
      <c r="E18" s="50"/>
      <c r="F18" s="50"/>
      <c r="G18" s="50"/>
      <c r="H18" s="50"/>
      <c r="L18" s="50"/>
    </row>
    <row r="19" spans="1:12" ht="12.75">
      <c r="A19" s="100" t="s">
        <v>163</v>
      </c>
      <c r="B19" s="101"/>
      <c r="C19" s="102"/>
      <c r="D19" s="101"/>
      <c r="E19" s="101"/>
      <c r="F19" s="102"/>
      <c r="G19" s="101"/>
      <c r="H19" s="103"/>
      <c r="I19" s="104"/>
      <c r="J19" s="102"/>
      <c r="K19" s="105"/>
      <c r="L19" s="106"/>
    </row>
    <row r="20" spans="1:12" ht="12.75">
      <c r="A20" s="107" t="s">
        <v>164</v>
      </c>
      <c r="B20" s="108"/>
      <c r="C20" s="109"/>
      <c r="D20" s="108"/>
      <c r="E20" s="108"/>
      <c r="F20" s="109"/>
      <c r="G20" s="108"/>
      <c r="H20" s="110"/>
      <c r="I20" s="111"/>
      <c r="J20" s="109"/>
      <c r="K20" s="112"/>
      <c r="L20" s="106"/>
    </row>
    <row r="21" spans="1:12" ht="12.75">
      <c r="A21" s="107"/>
      <c r="B21" s="108"/>
      <c r="C21" s="109"/>
      <c r="D21" s="108"/>
      <c r="E21" s="108"/>
      <c r="F21" s="109"/>
      <c r="G21" s="108"/>
      <c r="H21" s="110"/>
      <c r="I21" s="111"/>
      <c r="J21" s="109"/>
      <c r="K21" s="112"/>
      <c r="L21" s="106"/>
    </row>
    <row r="22" spans="1:12" ht="12.75">
      <c r="A22" s="5" t="s">
        <v>49</v>
      </c>
      <c r="B22" s="7" t="s">
        <v>50</v>
      </c>
      <c r="C22" s="3"/>
      <c r="D22" s="93"/>
      <c r="E22" s="94" t="s">
        <v>51</v>
      </c>
      <c r="F22" s="93"/>
      <c r="G22" s="95"/>
      <c r="H22" s="21" t="s">
        <v>52</v>
      </c>
      <c r="I22" s="7" t="s">
        <v>53</v>
      </c>
      <c r="J22" s="7" t="s">
        <v>120</v>
      </c>
      <c r="K22" s="7" t="s">
        <v>85</v>
      </c>
      <c r="L22" s="21" t="s">
        <v>95</v>
      </c>
    </row>
    <row r="23" spans="1:12" ht="12.75">
      <c r="A23" s="2"/>
      <c r="B23" s="2"/>
      <c r="C23" s="4" t="s">
        <v>54</v>
      </c>
      <c r="D23" s="36" t="s">
        <v>55</v>
      </c>
      <c r="E23" s="36" t="s">
        <v>56</v>
      </c>
      <c r="F23" s="36" t="s">
        <v>57</v>
      </c>
      <c r="G23" s="36" t="s">
        <v>58</v>
      </c>
      <c r="H23" s="22"/>
      <c r="I23" s="6"/>
      <c r="J23" s="6"/>
      <c r="K23" s="11" t="s">
        <v>86</v>
      </c>
      <c r="L23" s="115" t="s">
        <v>183</v>
      </c>
    </row>
    <row r="24" spans="1:12" ht="12.75">
      <c r="A24" s="9"/>
      <c r="B24" s="9"/>
      <c r="C24" s="9"/>
      <c r="D24" s="23"/>
      <c r="E24" s="23"/>
      <c r="F24" s="23"/>
      <c r="G24" s="23"/>
      <c r="H24" s="23"/>
      <c r="I24" s="9"/>
      <c r="J24" s="9"/>
      <c r="K24" s="26"/>
      <c r="L24" s="23"/>
    </row>
    <row r="25" spans="1:10" ht="12.75">
      <c r="A25" s="9"/>
      <c r="B25" s="9"/>
      <c r="C25" s="9"/>
      <c r="D25" s="23"/>
      <c r="E25" s="23"/>
      <c r="F25" s="23"/>
      <c r="G25" s="23"/>
      <c r="H25" s="23"/>
      <c r="I25" s="9"/>
      <c r="J25" s="9"/>
    </row>
    <row r="26" spans="1:12" ht="18">
      <c r="A26" s="37" t="s">
        <v>67</v>
      </c>
      <c r="B26" s="38"/>
      <c r="C26" s="38"/>
      <c r="D26" s="39"/>
      <c r="E26" s="39"/>
      <c r="F26" s="39"/>
      <c r="G26" s="39"/>
      <c r="H26" s="39"/>
      <c r="I26" s="38"/>
      <c r="J26" s="38"/>
      <c r="K26" s="40"/>
      <c r="L26" s="64"/>
    </row>
    <row r="28" spans="1:12" ht="12.75">
      <c r="A28" s="41" t="s">
        <v>102</v>
      </c>
      <c r="B28" s="42"/>
      <c r="C28" s="42"/>
      <c r="D28" s="43"/>
      <c r="E28" s="43"/>
      <c r="F28" s="43"/>
      <c r="G28" s="43"/>
      <c r="H28" s="43"/>
      <c r="I28" s="42"/>
      <c r="J28" s="42"/>
      <c r="K28" s="42"/>
      <c r="L28" s="43"/>
    </row>
    <row r="29" ht="12.75">
      <c r="A29" s="1"/>
    </row>
    <row r="30" spans="1:12" ht="12.75">
      <c r="A30" s="44" t="s">
        <v>59</v>
      </c>
      <c r="B30" s="44" t="s">
        <v>60</v>
      </c>
      <c r="C30" s="33"/>
      <c r="D30" s="50"/>
      <c r="E30" s="50"/>
      <c r="F30" s="50"/>
      <c r="G30" s="50"/>
      <c r="H30" s="50"/>
      <c r="I30" s="33"/>
      <c r="J30" s="33"/>
      <c r="K30" s="33"/>
      <c r="L30" s="50"/>
    </row>
    <row r="31" spans="1:12" ht="12.75">
      <c r="A31" s="1" t="s">
        <v>90</v>
      </c>
      <c r="B31" s="1" t="s">
        <v>93</v>
      </c>
      <c r="H31" s="20" t="s">
        <v>61</v>
      </c>
      <c r="J31" t="s">
        <v>61</v>
      </c>
      <c r="L31" s="36"/>
    </row>
    <row r="32" spans="1:12" ht="12.75">
      <c r="A32" s="1"/>
      <c r="B32" s="10" t="s">
        <v>510</v>
      </c>
      <c r="L32" s="23"/>
    </row>
    <row r="33" spans="1:12" ht="12.75">
      <c r="A33" s="44" t="s">
        <v>62</v>
      </c>
      <c r="B33" s="44" t="s">
        <v>188</v>
      </c>
      <c r="C33" s="45"/>
      <c r="D33" s="46"/>
      <c r="E33" s="46"/>
      <c r="F33" s="46"/>
      <c r="G33" s="46"/>
      <c r="H33" s="50"/>
      <c r="I33" s="33"/>
      <c r="J33" s="33"/>
      <c r="K33" s="33"/>
      <c r="L33" s="83"/>
    </row>
    <row r="34" spans="1:12" s="33" customFormat="1" ht="12.75">
      <c r="A34" s="54"/>
      <c r="B34" s="54"/>
      <c r="D34" s="50"/>
      <c r="E34" s="50"/>
      <c r="F34" s="50"/>
      <c r="G34" s="50"/>
      <c r="H34" s="50"/>
      <c r="L34" s="83"/>
    </row>
    <row r="35" spans="1:12" ht="12.75">
      <c r="A35" s="1" t="s">
        <v>104</v>
      </c>
      <c r="B35" s="1" t="s">
        <v>105</v>
      </c>
      <c r="L35" s="23"/>
    </row>
    <row r="36" spans="1:12" ht="12.75">
      <c r="A36" t="s">
        <v>126</v>
      </c>
      <c r="B36" t="s">
        <v>372</v>
      </c>
      <c r="H36" s="20" t="s">
        <v>61</v>
      </c>
      <c r="J36" s="20" t="str">
        <f>H36</f>
        <v>ff</v>
      </c>
      <c r="L36" s="36"/>
    </row>
    <row r="37" ht="12.75">
      <c r="B37" s="10" t="s">
        <v>615</v>
      </c>
    </row>
    <row r="38" ht="12.75">
      <c r="B38" s="10" t="s">
        <v>612</v>
      </c>
    </row>
    <row r="39" ht="12.75">
      <c r="B39" s="10" t="s">
        <v>613</v>
      </c>
    </row>
    <row r="40" ht="12.75">
      <c r="B40" s="10" t="s">
        <v>614</v>
      </c>
    </row>
    <row r="41" spans="8:12" ht="12.75">
      <c r="H41" s="20" t="s">
        <v>61</v>
      </c>
      <c r="J41" s="20" t="str">
        <f>H41</f>
        <v>ff</v>
      </c>
      <c r="L41" s="36"/>
    </row>
    <row r="42" spans="1:12" ht="12.75">
      <c r="A42" s="47" t="s">
        <v>106</v>
      </c>
      <c r="B42" s="1" t="s">
        <v>107</v>
      </c>
      <c r="L42" s="23"/>
    </row>
    <row r="43" spans="1:12" ht="12.75">
      <c r="A43" t="s">
        <v>127</v>
      </c>
      <c r="B43" t="s">
        <v>373</v>
      </c>
      <c r="H43" s="20" t="s">
        <v>61</v>
      </c>
      <c r="J43" s="20" t="str">
        <f>H43</f>
        <v>ff</v>
      </c>
      <c r="L43" s="36"/>
    </row>
    <row r="44" spans="2:12" ht="12.75">
      <c r="B44" s="10" t="s">
        <v>618</v>
      </c>
      <c r="L44" s="23"/>
    </row>
    <row r="45" spans="2:12" ht="12.75">
      <c r="B45" s="10" t="s">
        <v>619</v>
      </c>
      <c r="D45" s="10" t="s">
        <v>616</v>
      </c>
      <c r="L45" s="23"/>
    </row>
    <row r="46" spans="2:12" ht="12.75">
      <c r="B46" s="10" t="s">
        <v>617</v>
      </c>
      <c r="L46" s="23"/>
    </row>
    <row r="47" spans="2:12" ht="12.75">
      <c r="B47" s="19" t="s">
        <v>581</v>
      </c>
      <c r="L47" s="23"/>
    </row>
    <row r="48" spans="2:8" s="33" customFormat="1" ht="12.75">
      <c r="B48" s="76" t="s">
        <v>580</v>
      </c>
      <c r="D48" s="33">
        <v>2.3</v>
      </c>
      <c r="G48" s="33" t="s">
        <v>570</v>
      </c>
      <c r="H48" s="33" t="str">
        <f>G48</f>
        <v>compris dans le forfait</v>
      </c>
    </row>
    <row r="49" ht="12.75">
      <c r="L49" s="23"/>
    </row>
    <row r="50" spans="1:12" ht="12.75">
      <c r="A50" t="s">
        <v>128</v>
      </c>
      <c r="B50" s="19" t="s">
        <v>0</v>
      </c>
      <c r="H50" s="20" t="s">
        <v>61</v>
      </c>
      <c r="J50" s="20" t="str">
        <f>H50</f>
        <v>ff</v>
      </c>
      <c r="L50" s="36"/>
    </row>
    <row r="51" spans="1:2" ht="12.75">
      <c r="A51" s="114"/>
      <c r="B51" s="19" t="s">
        <v>187</v>
      </c>
    </row>
    <row r="52" ht="12.75">
      <c r="L52" s="23"/>
    </row>
    <row r="53" spans="1:12" s="33" customFormat="1" ht="12.75">
      <c r="A53" s="81" t="s">
        <v>108</v>
      </c>
      <c r="B53" s="54" t="s">
        <v>109</v>
      </c>
      <c r="D53" s="50"/>
      <c r="E53" s="50"/>
      <c r="F53" s="50"/>
      <c r="G53" s="50"/>
      <c r="H53" s="50"/>
      <c r="L53" s="83"/>
    </row>
    <row r="54" spans="2:12" ht="12.75">
      <c r="B54" t="s">
        <v>374</v>
      </c>
      <c r="H54" s="20" t="s">
        <v>61</v>
      </c>
      <c r="J54" s="20" t="str">
        <f>H54</f>
        <v>ff</v>
      </c>
      <c r="L54" s="36"/>
    </row>
    <row r="55" spans="2:12" ht="12.75">
      <c r="B55" t="s">
        <v>582</v>
      </c>
      <c r="L55" s="23"/>
    </row>
    <row r="56" spans="2:12" ht="12.75">
      <c r="B56" s="10" t="s">
        <v>620</v>
      </c>
      <c r="L56" s="23"/>
    </row>
    <row r="57" spans="2:12" ht="12.75">
      <c r="B57" s="10" t="s">
        <v>619</v>
      </c>
      <c r="D57" s="10" t="s">
        <v>616</v>
      </c>
      <c r="L57" s="23"/>
    </row>
    <row r="58" spans="2:12" ht="12.75">
      <c r="B58" s="10" t="s">
        <v>617</v>
      </c>
      <c r="L58" s="23"/>
    </row>
    <row r="59" spans="2:12" ht="12.75">
      <c r="B59" s="10" t="s">
        <v>189</v>
      </c>
      <c r="L59" s="23"/>
    </row>
    <row r="60" spans="2:12" ht="12.75">
      <c r="B60" t="s">
        <v>190</v>
      </c>
      <c r="L60" s="23"/>
    </row>
    <row r="61" spans="2:12" ht="12.75">
      <c r="B61" t="s">
        <v>202</v>
      </c>
      <c r="L61" s="23"/>
    </row>
    <row r="62" spans="2:12" ht="12.75">
      <c r="B62" t="s">
        <v>201</v>
      </c>
      <c r="L62" s="23"/>
    </row>
    <row r="63" spans="2:12" ht="12.75">
      <c r="B63" t="s">
        <v>550</v>
      </c>
      <c r="L63" s="23"/>
    </row>
    <row r="64" spans="2:12" ht="12.75">
      <c r="B64" t="s">
        <v>551</v>
      </c>
      <c r="L64" s="23"/>
    </row>
    <row r="65" spans="2:12" ht="12.75">
      <c r="B65" t="s">
        <v>552</v>
      </c>
      <c r="L65" s="23"/>
    </row>
    <row r="66" spans="2:12" ht="12.75">
      <c r="B66" t="s">
        <v>583</v>
      </c>
      <c r="L66" s="23"/>
    </row>
    <row r="67" spans="2:12" ht="12.75">
      <c r="B67" s="19"/>
      <c r="L67" s="23"/>
    </row>
    <row r="68" spans="1:12" ht="12.75">
      <c r="A68" s="1" t="s">
        <v>111</v>
      </c>
      <c r="B68" s="47" t="s">
        <v>1</v>
      </c>
      <c r="L68" s="23"/>
    </row>
    <row r="69" spans="1:12" ht="12.75">
      <c r="A69" t="s">
        <v>519</v>
      </c>
      <c r="B69" t="s">
        <v>520</v>
      </c>
      <c r="C69" s="19"/>
      <c r="H69" s="20" t="s">
        <v>61</v>
      </c>
      <c r="J69" s="20" t="str">
        <f>H69</f>
        <v>ff</v>
      </c>
      <c r="L69" s="36"/>
    </row>
    <row r="70" spans="1:12" ht="12.75">
      <c r="A70" t="s">
        <v>518</v>
      </c>
      <c r="B70" s="19" t="s">
        <v>191</v>
      </c>
      <c r="C70" s="19"/>
      <c r="H70" s="20" t="s">
        <v>61</v>
      </c>
      <c r="J70" s="20" t="str">
        <f>H70</f>
        <v>ff</v>
      </c>
      <c r="L70" s="36"/>
    </row>
    <row r="71" spans="2:12" ht="12.75">
      <c r="B71" s="19"/>
      <c r="C71" s="19" t="s">
        <v>192</v>
      </c>
      <c r="L71" s="23"/>
    </row>
    <row r="72" spans="2:12" ht="12.75">
      <c r="B72" s="19"/>
      <c r="C72" s="19" t="s">
        <v>585</v>
      </c>
      <c r="L72" s="23"/>
    </row>
    <row r="73" spans="2:3" ht="12.75">
      <c r="B73" t="s">
        <v>193</v>
      </c>
      <c r="C73" s="19"/>
    </row>
    <row r="74" ht="12.75">
      <c r="C74" s="19" t="s">
        <v>194</v>
      </c>
    </row>
    <row r="75" ht="12.75">
      <c r="C75" s="19" t="s">
        <v>584</v>
      </c>
    </row>
    <row r="76" ht="12.75">
      <c r="C76" s="19" t="s">
        <v>195</v>
      </c>
    </row>
    <row r="77" spans="1:12" ht="12.75">
      <c r="A77" t="s">
        <v>621</v>
      </c>
      <c r="B77" t="s">
        <v>622</v>
      </c>
      <c r="H77" s="20" t="s">
        <v>61</v>
      </c>
      <c r="J77" s="20" t="str">
        <f>H77</f>
        <v>ff</v>
      </c>
      <c r="L77" s="36"/>
    </row>
    <row r="78" ht="12.75">
      <c r="B78" s="10"/>
    </row>
    <row r="79" ht="12.75">
      <c r="C79" s="19"/>
    </row>
    <row r="80" spans="1:12" ht="12.75">
      <c r="A80" s="52" t="s">
        <v>112</v>
      </c>
      <c r="B80" s="51"/>
      <c r="C80" s="33"/>
      <c r="D80" s="50"/>
      <c r="E80" s="50"/>
      <c r="F80" s="50"/>
      <c r="G80" s="50"/>
      <c r="H80" s="50"/>
      <c r="I80" s="33"/>
      <c r="J80" s="33"/>
      <c r="K80" s="33"/>
      <c r="L80" s="50"/>
    </row>
    <row r="81" spans="1:12" s="33" customFormat="1" ht="12.75">
      <c r="A81" s="49"/>
      <c r="D81" s="50"/>
      <c r="E81" s="50"/>
      <c r="F81" s="50"/>
      <c r="G81" s="50"/>
      <c r="H81" s="50"/>
      <c r="L81" s="50"/>
    </row>
    <row r="82" spans="1:12" ht="12.75">
      <c r="A82" s="78" t="s">
        <v>69</v>
      </c>
      <c r="B82" s="70" t="s">
        <v>118</v>
      </c>
      <c r="C82" s="33"/>
      <c r="D82" s="50"/>
      <c r="E82" s="50"/>
      <c r="F82" s="50"/>
      <c r="G82" s="50"/>
      <c r="H82" s="50"/>
      <c r="I82" s="33"/>
      <c r="J82" s="33"/>
      <c r="K82" s="33"/>
      <c r="L82" s="50"/>
    </row>
    <row r="84" spans="1:2" ht="12.75">
      <c r="A84" s="1" t="s">
        <v>114</v>
      </c>
      <c r="B84" s="1" t="s">
        <v>155</v>
      </c>
    </row>
    <row r="85" ht="12.75">
      <c r="B85" s="19" t="s">
        <v>130</v>
      </c>
    </row>
    <row r="86" ht="12.75">
      <c r="B86" s="19" t="s">
        <v>165</v>
      </c>
    </row>
    <row r="87" ht="12.75">
      <c r="B87" s="19" t="s">
        <v>166</v>
      </c>
    </row>
    <row r="88" spans="2:7" ht="12.75">
      <c r="B88" s="19" t="s">
        <v>196</v>
      </c>
      <c r="G88" s="20">
        <f>3+2+9+1</f>
        <v>15</v>
      </c>
    </row>
    <row r="89" spans="2:7" ht="12.75">
      <c r="B89" s="19" t="s">
        <v>197</v>
      </c>
      <c r="G89" s="20">
        <f>8+2+2+2+4</f>
        <v>18</v>
      </c>
    </row>
    <row r="90" spans="2:12" ht="12.75">
      <c r="B90" s="19"/>
      <c r="H90" s="20">
        <f>SUM(G84:G90)</f>
        <v>33</v>
      </c>
      <c r="I90" t="s">
        <v>63</v>
      </c>
      <c r="J90" t="s">
        <v>120</v>
      </c>
      <c r="L90" s="36"/>
    </row>
    <row r="91" spans="1:2" ht="12.75">
      <c r="A91" s="1" t="s">
        <v>115</v>
      </c>
      <c r="B91" s="1" t="s">
        <v>521</v>
      </c>
    </row>
    <row r="92" ht="12.75">
      <c r="B92" s="19" t="s">
        <v>130</v>
      </c>
    </row>
    <row r="93" ht="12.75">
      <c r="B93" s="19" t="s">
        <v>165</v>
      </c>
    </row>
    <row r="94" ht="12.75">
      <c r="B94" s="19" t="s">
        <v>166</v>
      </c>
    </row>
    <row r="95" spans="2:7" ht="12.75">
      <c r="B95" s="19" t="s">
        <v>198</v>
      </c>
      <c r="G95" s="20">
        <v>10</v>
      </c>
    </row>
    <row r="96" spans="2:12" ht="12.75">
      <c r="B96" s="19" t="s">
        <v>200</v>
      </c>
      <c r="G96" s="20">
        <f>4+3</f>
        <v>7</v>
      </c>
      <c r="L96" s="23"/>
    </row>
    <row r="97" spans="2:12" ht="12.75">
      <c r="B97" s="19" t="s">
        <v>199</v>
      </c>
      <c r="G97" s="20">
        <f>4+3</f>
        <v>7</v>
      </c>
      <c r="L97" s="23"/>
    </row>
    <row r="98" spans="8:12" ht="12.75">
      <c r="H98" s="20">
        <f>SUM(G95:G98)</f>
        <v>24</v>
      </c>
      <c r="I98" t="s">
        <v>63</v>
      </c>
      <c r="J98" t="s">
        <v>120</v>
      </c>
      <c r="L98" s="36"/>
    </row>
    <row r="99" spans="1:12" ht="12.75">
      <c r="A99" s="78" t="s">
        <v>70</v>
      </c>
      <c r="B99" s="70" t="s">
        <v>2</v>
      </c>
      <c r="D99" s="20">
        <v>2</v>
      </c>
      <c r="G99" s="20">
        <f>D99</f>
        <v>2</v>
      </c>
      <c r="H99" s="20">
        <f>G99</f>
        <v>2</v>
      </c>
      <c r="I99" t="s">
        <v>64</v>
      </c>
      <c r="J99" t="s">
        <v>509</v>
      </c>
      <c r="L99" s="36"/>
    </row>
    <row r="100" spans="1:12" ht="12.75">
      <c r="A100" s="78" t="s">
        <v>587</v>
      </c>
      <c r="B100" s="70" t="s">
        <v>586</v>
      </c>
      <c r="D100" s="20">
        <v>1</v>
      </c>
      <c r="G100" s="20">
        <f>D100</f>
        <v>1</v>
      </c>
      <c r="H100" s="20">
        <f>G100</f>
        <v>1</v>
      </c>
      <c r="I100" t="s">
        <v>64</v>
      </c>
      <c r="J100" t="s">
        <v>509</v>
      </c>
      <c r="L100" s="36"/>
    </row>
    <row r="102" spans="1:12" ht="12.75">
      <c r="A102" s="56" t="s">
        <v>180</v>
      </c>
      <c r="B102" s="57"/>
      <c r="C102" s="57"/>
      <c r="D102" s="58"/>
      <c r="E102" s="58"/>
      <c r="F102" s="58"/>
      <c r="G102" s="58"/>
      <c r="H102" s="58"/>
      <c r="I102" s="57"/>
      <c r="J102" s="57"/>
      <c r="K102" s="57"/>
      <c r="L102" s="58"/>
    </row>
    <row r="103" spans="4:12" s="33" customFormat="1" ht="12.75">
      <c r="D103" s="50"/>
      <c r="E103" s="50"/>
      <c r="F103" s="50"/>
      <c r="G103" s="50"/>
      <c r="H103" s="50"/>
      <c r="L103" s="83"/>
    </row>
    <row r="104" spans="1:6" ht="12.75">
      <c r="A104" s="130" t="s">
        <v>176</v>
      </c>
      <c r="B104" s="79" t="s">
        <v>4</v>
      </c>
      <c r="C104" s="59"/>
      <c r="D104" s="60"/>
      <c r="E104" s="60"/>
      <c r="F104" s="60"/>
    </row>
    <row r="105" spans="1:12" s="33" customFormat="1" ht="12.75">
      <c r="A105" s="33" t="s">
        <v>562</v>
      </c>
      <c r="L105" s="50"/>
    </row>
    <row r="106" spans="1:12" ht="12.75">
      <c r="A106" t="s">
        <v>170</v>
      </c>
      <c r="G106" s="50"/>
      <c r="L106" s="23"/>
    </row>
    <row r="107" spans="1:12" ht="12.75">
      <c r="A107">
        <v>2.1</v>
      </c>
      <c r="B107" t="s">
        <v>171</v>
      </c>
      <c r="D107"/>
      <c r="E107"/>
      <c r="F107"/>
      <c r="G107"/>
      <c r="H107" s="20" t="s">
        <v>559</v>
      </c>
      <c r="J107" t="s">
        <v>120</v>
      </c>
      <c r="L107" s="36"/>
    </row>
    <row r="108" spans="1:12" ht="12.75">
      <c r="A108">
        <v>2.2</v>
      </c>
      <c r="B108" t="s">
        <v>3</v>
      </c>
      <c r="D108"/>
      <c r="E108"/>
      <c r="F108" s="133" t="s">
        <v>588</v>
      </c>
      <c r="G108"/>
      <c r="H108"/>
      <c r="L108"/>
    </row>
    <row r="109" spans="1:12" s="33" customFormat="1" ht="12.75">
      <c r="A109" s="33" t="s">
        <v>555</v>
      </c>
      <c r="B109" s="76" t="s">
        <v>554</v>
      </c>
      <c r="F109" s="33">
        <v>0.5</v>
      </c>
      <c r="G109" s="33">
        <v>0.85</v>
      </c>
      <c r="H109" s="33">
        <f>G109*F109</f>
        <v>0.425</v>
      </c>
      <c r="I109" s="33" t="s">
        <v>156</v>
      </c>
      <c r="J109" s="33" t="s">
        <v>120</v>
      </c>
      <c r="L109" s="36"/>
    </row>
    <row r="110" spans="1:12" s="33" customFormat="1" ht="12.75">
      <c r="A110" s="33" t="s">
        <v>555</v>
      </c>
      <c r="B110" s="76" t="s">
        <v>557</v>
      </c>
      <c r="F110" s="33">
        <v>0.5</v>
      </c>
      <c r="G110" s="33">
        <v>21</v>
      </c>
      <c r="H110" s="33">
        <f>G110*F110</f>
        <v>10.5</v>
      </c>
      <c r="I110" s="33" t="s">
        <v>63</v>
      </c>
      <c r="J110" s="33" t="s">
        <v>120</v>
      </c>
      <c r="L110" s="36"/>
    </row>
    <row r="111" spans="1:12" s="33" customFormat="1" ht="12.75">
      <c r="A111" s="33" t="s">
        <v>555</v>
      </c>
      <c r="B111" s="76" t="s">
        <v>557</v>
      </c>
      <c r="F111" s="33">
        <v>0.5</v>
      </c>
      <c r="G111" s="33">
        <v>31</v>
      </c>
      <c r="H111" s="33">
        <f>G111*F111</f>
        <v>15.5</v>
      </c>
      <c r="I111" s="33" t="s">
        <v>64</v>
      </c>
      <c r="J111" s="33" t="s">
        <v>120</v>
      </c>
      <c r="L111" s="36"/>
    </row>
    <row r="112" spans="1:12" ht="12.75">
      <c r="A112" s="8"/>
      <c r="G112" s="50"/>
      <c r="L112" s="23"/>
    </row>
    <row r="113" spans="1:6" ht="12.75">
      <c r="A113" s="130" t="s">
        <v>179</v>
      </c>
      <c r="B113" s="79" t="s">
        <v>5</v>
      </c>
      <c r="C113" s="59"/>
      <c r="D113" s="60"/>
      <c r="E113" s="60"/>
      <c r="F113" s="60"/>
    </row>
    <row r="114" spans="1:12" s="33" customFormat="1" ht="12.75">
      <c r="A114" s="33" t="s">
        <v>562</v>
      </c>
      <c r="L114" s="50"/>
    </row>
    <row r="115" spans="1:12" ht="12.75">
      <c r="A115" t="s">
        <v>170</v>
      </c>
      <c r="G115" s="50"/>
      <c r="L115" s="23"/>
    </row>
    <row r="116" spans="1:12" ht="12.75">
      <c r="A116">
        <v>3.1</v>
      </c>
      <c r="B116" t="s">
        <v>173</v>
      </c>
      <c r="D116"/>
      <c r="E116"/>
      <c r="F116"/>
      <c r="G116"/>
      <c r="H116" s="20" t="s">
        <v>559</v>
      </c>
      <c r="J116" t="s">
        <v>120</v>
      </c>
      <c r="L116" s="36"/>
    </row>
    <row r="117" spans="1:12" ht="12.75">
      <c r="A117">
        <v>3.2</v>
      </c>
      <c r="B117" t="s">
        <v>172</v>
      </c>
      <c r="D117"/>
      <c r="E117"/>
      <c r="F117"/>
      <c r="G117"/>
      <c r="H117"/>
      <c r="L117"/>
    </row>
    <row r="118" spans="1:12" s="33" customFormat="1" ht="12.75">
      <c r="A118" s="33" t="s">
        <v>555</v>
      </c>
      <c r="B118" s="76" t="s">
        <v>563</v>
      </c>
      <c r="G118" s="33">
        <v>0.2</v>
      </c>
      <c r="H118" s="33">
        <f>G118</f>
        <v>0.2</v>
      </c>
      <c r="I118" s="33" t="s">
        <v>156</v>
      </c>
      <c r="J118" s="33" t="s">
        <v>120</v>
      </c>
      <c r="L118" s="36"/>
    </row>
    <row r="119" spans="1:12" s="33" customFormat="1" ht="12.75">
      <c r="A119" s="33" t="s">
        <v>555</v>
      </c>
      <c r="B119" s="76" t="s">
        <v>564</v>
      </c>
      <c r="G119" s="33">
        <v>18</v>
      </c>
      <c r="H119" s="33">
        <f>G119</f>
        <v>18</v>
      </c>
      <c r="I119" s="33" t="s">
        <v>63</v>
      </c>
      <c r="J119" s="33" t="s">
        <v>120</v>
      </c>
      <c r="L119" s="36"/>
    </row>
    <row r="120" spans="1:13" s="33" customFormat="1" ht="12.75">
      <c r="A120" s="33" t="s">
        <v>555</v>
      </c>
      <c r="B120" s="76" t="s">
        <v>558</v>
      </c>
      <c r="G120" s="33">
        <v>30</v>
      </c>
      <c r="H120" s="33">
        <f>G120</f>
        <v>30</v>
      </c>
      <c r="I120" s="33" t="s">
        <v>64</v>
      </c>
      <c r="J120" s="33" t="s">
        <v>120</v>
      </c>
      <c r="L120" s="36"/>
      <c r="M120" s="50"/>
    </row>
    <row r="121" spans="1:12" s="33" customFormat="1" ht="12.75">
      <c r="A121" s="33" t="s">
        <v>555</v>
      </c>
      <c r="B121" s="76" t="s">
        <v>565</v>
      </c>
      <c r="G121" s="33">
        <v>100</v>
      </c>
      <c r="H121" s="33">
        <f>G121</f>
        <v>100</v>
      </c>
      <c r="I121" s="33" t="s">
        <v>64</v>
      </c>
      <c r="J121" s="33" t="s">
        <v>120</v>
      </c>
      <c r="L121" s="36"/>
    </row>
    <row r="122" spans="1:12" s="33" customFormat="1" ht="12.75">
      <c r="A122" s="33" t="s">
        <v>555</v>
      </c>
      <c r="B122" s="76" t="s">
        <v>566</v>
      </c>
      <c r="G122" s="33">
        <v>0.15</v>
      </c>
      <c r="H122" s="33">
        <f>G122</f>
        <v>0.15</v>
      </c>
      <c r="I122" s="33" t="s">
        <v>156</v>
      </c>
      <c r="J122" s="33" t="s">
        <v>120</v>
      </c>
      <c r="L122" s="36"/>
    </row>
    <row r="123" spans="1:12" ht="12.75">
      <c r="A123" s="8"/>
      <c r="G123" s="50"/>
      <c r="L123" s="23"/>
    </row>
    <row r="124" spans="1:6" ht="12.75">
      <c r="A124" s="130" t="s">
        <v>9</v>
      </c>
      <c r="B124" s="79" t="s">
        <v>174</v>
      </c>
      <c r="C124" s="59"/>
      <c r="D124" s="60"/>
      <c r="E124" s="60"/>
      <c r="F124" s="60"/>
    </row>
    <row r="125" spans="1:12" s="33" customFormat="1" ht="12.75">
      <c r="A125" s="33" t="s">
        <v>561</v>
      </c>
      <c r="L125" s="50"/>
    </row>
    <row r="126" spans="1:12" ht="12.75">
      <c r="A126" t="s">
        <v>170</v>
      </c>
      <c r="G126" s="50"/>
      <c r="L126" s="23"/>
    </row>
    <row r="127" spans="1:12" ht="12.75">
      <c r="A127">
        <v>3.7</v>
      </c>
      <c r="B127" t="s">
        <v>175</v>
      </c>
      <c r="G127" s="50"/>
      <c r="L127" s="23"/>
    </row>
    <row r="128" spans="1:12" ht="12.75">
      <c r="A128" s="8" t="s">
        <v>522</v>
      </c>
      <c r="B128" t="s">
        <v>560</v>
      </c>
      <c r="G128" s="50"/>
      <c r="H128" s="20" t="s">
        <v>61</v>
      </c>
      <c r="L128" s="36"/>
    </row>
    <row r="129" spans="1:12" s="33" customFormat="1" ht="12.75">
      <c r="A129" s="33" t="s">
        <v>555</v>
      </c>
      <c r="B129" s="76" t="s">
        <v>567</v>
      </c>
      <c r="G129" s="50"/>
      <c r="H129" s="33" t="s">
        <v>559</v>
      </c>
      <c r="I129"/>
      <c r="J129"/>
      <c r="K129"/>
      <c r="L129" s="23"/>
    </row>
    <row r="130" spans="1:12" s="33" customFormat="1" ht="12.75">
      <c r="A130" s="33" t="s">
        <v>555</v>
      </c>
      <c r="B130" s="76" t="s">
        <v>568</v>
      </c>
      <c r="G130" s="50"/>
      <c r="H130" s="33" t="s">
        <v>559</v>
      </c>
      <c r="I130"/>
      <c r="J130"/>
      <c r="K130"/>
      <c r="L130" s="23"/>
    </row>
    <row r="131" spans="1:12" s="33" customFormat="1" ht="12.75">
      <c r="A131" s="33" t="s">
        <v>555</v>
      </c>
      <c r="B131" s="76" t="s">
        <v>569</v>
      </c>
      <c r="G131" s="50"/>
      <c r="H131" s="33" t="s">
        <v>559</v>
      </c>
      <c r="I131"/>
      <c r="J131"/>
      <c r="K131"/>
      <c r="L131" s="23"/>
    </row>
    <row r="132" spans="2:12" s="33" customFormat="1" ht="12.75">
      <c r="B132" s="76"/>
      <c r="G132" s="50"/>
      <c r="I132"/>
      <c r="J132"/>
      <c r="K132"/>
      <c r="L132" s="23"/>
    </row>
    <row r="133" spans="1:12" ht="12.75">
      <c r="A133" s="8" t="s">
        <v>523</v>
      </c>
      <c r="B133" t="s">
        <v>589</v>
      </c>
      <c r="G133" s="50"/>
      <c r="H133" s="33" t="s">
        <v>559</v>
      </c>
      <c r="L133" s="23"/>
    </row>
    <row r="134" spans="1:12" ht="12.75">
      <c r="A134" s="8"/>
      <c r="G134" s="50"/>
      <c r="H134" s="33"/>
      <c r="L134" s="23"/>
    </row>
    <row r="135" spans="1:12" ht="11.25" customHeight="1">
      <c r="A135" s="8" t="s">
        <v>524</v>
      </c>
      <c r="B135" t="s">
        <v>590</v>
      </c>
      <c r="D135"/>
      <c r="E135"/>
      <c r="F135"/>
      <c r="G135"/>
      <c r="H135"/>
      <c r="L135"/>
    </row>
    <row r="136" spans="1:13" s="33" customFormat="1" ht="12.75">
      <c r="A136" s="1" t="s">
        <v>6</v>
      </c>
      <c r="B136" s="76"/>
      <c r="L136" s="23"/>
      <c r="M136" s="50"/>
    </row>
    <row r="137" spans="1:12" s="33" customFormat="1" ht="12.75">
      <c r="A137" s="33" t="s">
        <v>555</v>
      </c>
      <c r="B137" s="76" t="s">
        <v>554</v>
      </c>
      <c r="G137" s="33">
        <v>6.5</v>
      </c>
      <c r="H137" s="33">
        <f>G137</f>
        <v>6.5</v>
      </c>
      <c r="I137" s="33" t="s">
        <v>156</v>
      </c>
      <c r="J137" s="33" t="s">
        <v>120</v>
      </c>
      <c r="L137" s="36"/>
    </row>
    <row r="138" spans="1:12" s="33" customFormat="1" ht="12.75">
      <c r="A138" s="33" t="s">
        <v>555</v>
      </c>
      <c r="B138" s="76" t="s">
        <v>556</v>
      </c>
      <c r="G138" s="33">
        <v>68</v>
      </c>
      <c r="H138" s="33">
        <f>G138</f>
        <v>68</v>
      </c>
      <c r="I138" s="33" t="s">
        <v>68</v>
      </c>
      <c r="J138" s="33" t="s">
        <v>120</v>
      </c>
      <c r="L138" s="36"/>
    </row>
    <row r="139" spans="1:12" s="33" customFormat="1" ht="12.75">
      <c r="A139" s="33" t="s">
        <v>555</v>
      </c>
      <c r="B139" s="76" t="s">
        <v>557</v>
      </c>
      <c r="G139" s="33">
        <v>45</v>
      </c>
      <c r="H139" s="33">
        <f>G139</f>
        <v>45</v>
      </c>
      <c r="I139" s="33" t="s">
        <v>63</v>
      </c>
      <c r="J139" s="33" t="s">
        <v>120</v>
      </c>
      <c r="L139" s="36"/>
    </row>
    <row r="140" spans="1:13" s="33" customFormat="1" ht="12.75">
      <c r="A140" s="33" t="s">
        <v>555</v>
      </c>
      <c r="B140" s="76" t="s">
        <v>558</v>
      </c>
      <c r="G140" s="33">
        <v>70</v>
      </c>
      <c r="H140" s="33">
        <f>G140</f>
        <v>70</v>
      </c>
      <c r="I140" s="33" t="s">
        <v>64</v>
      </c>
      <c r="J140" s="33" t="s">
        <v>120</v>
      </c>
      <c r="L140" s="36"/>
      <c r="M140" s="50"/>
    </row>
    <row r="141" spans="7:12" ht="12.75">
      <c r="G141" s="50"/>
      <c r="L141" s="23"/>
    </row>
    <row r="142" spans="1:6" ht="12.75">
      <c r="A142" s="130" t="s">
        <v>10</v>
      </c>
      <c r="B142" s="79" t="s">
        <v>177</v>
      </c>
      <c r="C142" s="59"/>
      <c r="D142" s="60"/>
      <c r="E142" s="60"/>
      <c r="F142" s="60"/>
    </row>
    <row r="143" spans="1:12" s="33" customFormat="1" ht="12.75">
      <c r="A143" s="33" t="s">
        <v>167</v>
      </c>
      <c r="B143" s="33" t="s">
        <v>553</v>
      </c>
      <c r="L143" s="50"/>
    </row>
    <row r="144" spans="1:12" ht="12.75">
      <c r="A144" t="s">
        <v>170</v>
      </c>
      <c r="G144" s="50"/>
      <c r="L144" s="23"/>
    </row>
    <row r="145" spans="1:13" ht="12.75">
      <c r="A145">
        <v>3.8</v>
      </c>
      <c r="B145" t="s">
        <v>515</v>
      </c>
      <c r="G145" s="50"/>
      <c r="H145" s="50"/>
      <c r="I145" s="50"/>
      <c r="J145" s="50"/>
      <c r="K145" s="50"/>
      <c r="L145" s="50"/>
      <c r="M145" s="50"/>
    </row>
    <row r="146" spans="1:12" ht="12.75">
      <c r="A146" t="s">
        <v>178</v>
      </c>
      <c r="D146"/>
      <c r="E146"/>
      <c r="F146"/>
      <c r="G146"/>
      <c r="H146"/>
      <c r="L146"/>
    </row>
    <row r="147" spans="1:11" ht="12.75">
      <c r="A147" s="8" t="s">
        <v>516</v>
      </c>
      <c r="B147" t="s">
        <v>141</v>
      </c>
      <c r="I147" s="20"/>
      <c r="J147" s="20"/>
      <c r="K147" s="20"/>
    </row>
    <row r="148" spans="1:11" ht="12.75">
      <c r="A148" s="8"/>
      <c r="B148" t="s">
        <v>7</v>
      </c>
      <c r="I148" s="20"/>
      <c r="J148" s="20"/>
      <c r="K148" s="20"/>
    </row>
    <row r="149" spans="1:12" s="33" customFormat="1" ht="12.75">
      <c r="A149" s="33" t="s">
        <v>555</v>
      </c>
      <c r="B149" s="76" t="s">
        <v>554</v>
      </c>
      <c r="G149" s="33">
        <v>1.5</v>
      </c>
      <c r="H149" s="33">
        <f>G149</f>
        <v>1.5</v>
      </c>
      <c r="I149" s="33" t="s">
        <v>156</v>
      </c>
      <c r="J149" s="33" t="s">
        <v>120</v>
      </c>
      <c r="L149" s="36"/>
    </row>
    <row r="150" spans="1:12" s="33" customFormat="1" ht="12.75">
      <c r="A150" s="33" t="s">
        <v>555</v>
      </c>
      <c r="B150" s="76" t="s">
        <v>556</v>
      </c>
      <c r="G150" s="33">
        <v>5</v>
      </c>
      <c r="H150" s="33">
        <f>G150</f>
        <v>5</v>
      </c>
      <c r="I150" s="33" t="s">
        <v>68</v>
      </c>
      <c r="J150" s="33" t="s">
        <v>120</v>
      </c>
      <c r="L150" s="36"/>
    </row>
    <row r="151" spans="1:12" s="33" customFormat="1" ht="12.75">
      <c r="A151" s="33" t="s">
        <v>555</v>
      </c>
      <c r="B151" s="76" t="s">
        <v>571</v>
      </c>
      <c r="G151" s="33">
        <v>100</v>
      </c>
      <c r="H151" s="33">
        <f>G151</f>
        <v>100</v>
      </c>
      <c r="I151" s="33" t="s">
        <v>63</v>
      </c>
      <c r="J151" s="33" t="s">
        <v>120</v>
      </c>
      <c r="L151" s="36"/>
    </row>
    <row r="152" spans="1:13" s="33" customFormat="1" ht="12.75">
      <c r="A152" s="33" t="s">
        <v>555</v>
      </c>
      <c r="B152" s="76" t="s">
        <v>572</v>
      </c>
      <c r="G152" s="33">
        <v>40</v>
      </c>
      <c r="H152" s="33">
        <f>G152</f>
        <v>40</v>
      </c>
      <c r="I152" s="33" t="s">
        <v>64</v>
      </c>
      <c r="J152" s="33" t="s">
        <v>120</v>
      </c>
      <c r="L152" s="36"/>
      <c r="M152" s="50"/>
    </row>
    <row r="154" spans="1:12" ht="12.75">
      <c r="A154" s="61" t="s">
        <v>65</v>
      </c>
      <c r="B154" s="62"/>
      <c r="C154" s="62"/>
      <c r="D154" s="63"/>
      <c r="E154" s="63"/>
      <c r="F154" s="63"/>
      <c r="G154" s="63"/>
      <c r="H154" s="63"/>
      <c r="I154" s="62"/>
      <c r="J154" s="62"/>
      <c r="K154" s="62"/>
      <c r="L154" s="63"/>
    </row>
    <row r="155" ht="12.75">
      <c r="L155" s="23"/>
    </row>
    <row r="156" spans="1:2" ht="12.75">
      <c r="A156" s="80" t="s">
        <v>66</v>
      </c>
      <c r="B156" s="80" t="s">
        <v>137</v>
      </c>
    </row>
    <row r="157" spans="1:12" s="69" customFormat="1" ht="12.75">
      <c r="A157" s="69" t="s">
        <v>168</v>
      </c>
      <c r="D157" s="87"/>
      <c r="E157" s="87"/>
      <c r="F157" s="87"/>
      <c r="G157" s="87"/>
      <c r="H157" s="87"/>
      <c r="L157" s="87"/>
    </row>
    <row r="158" spans="1:12" s="69" customFormat="1" ht="12.75">
      <c r="A158" s="69" t="s">
        <v>169</v>
      </c>
      <c r="D158" s="87"/>
      <c r="E158" s="87"/>
      <c r="F158" s="87"/>
      <c r="G158" s="87"/>
      <c r="H158" s="87"/>
      <c r="L158" s="87"/>
    </row>
    <row r="159" spans="1:2" ht="12.75">
      <c r="A159" s="1" t="s">
        <v>96</v>
      </c>
      <c r="B159" s="1" t="s">
        <v>113</v>
      </c>
    </row>
    <row r="160" ht="12.75">
      <c r="L160" s="23"/>
    </row>
    <row r="161" spans="1:2" ht="12.75">
      <c r="A161" s="1" t="s">
        <v>97</v>
      </c>
      <c r="B161" s="1" t="s">
        <v>132</v>
      </c>
    </row>
    <row r="162" spans="2:7" ht="12.75">
      <c r="B162" t="s">
        <v>107</v>
      </c>
      <c r="C162">
        <v>2</v>
      </c>
      <c r="D162" s="20">
        <v>1.8</v>
      </c>
      <c r="E162" s="20">
        <f>2.48+0.07</f>
        <v>2.55</v>
      </c>
      <c r="G162" s="20">
        <f>D162*E162*C162</f>
        <v>9.18</v>
      </c>
    </row>
    <row r="163" spans="2:12" ht="12.75">
      <c r="B163" t="s">
        <v>84</v>
      </c>
      <c r="C163">
        <v>2</v>
      </c>
      <c r="D163" s="20">
        <v>0.7</v>
      </c>
      <c r="E163" s="20">
        <f>2.5+0.07</f>
        <v>2.57</v>
      </c>
      <c r="G163" s="20">
        <f>D163*E163*C163</f>
        <v>3.5979999999999994</v>
      </c>
      <c r="L163" s="23"/>
    </row>
    <row r="164" spans="4:12" ht="12.75">
      <c r="D164"/>
      <c r="E164"/>
      <c r="F164"/>
      <c r="G164"/>
      <c r="H164" s="20">
        <f>SUM(G162:G164)</f>
        <v>12.777999999999999</v>
      </c>
      <c r="I164" t="s">
        <v>68</v>
      </c>
      <c r="J164" t="s">
        <v>120</v>
      </c>
      <c r="L164" s="36"/>
    </row>
    <row r="165" spans="1:4" ht="12.75">
      <c r="A165" s="1" t="s">
        <v>205</v>
      </c>
      <c r="B165" s="1" t="s">
        <v>248</v>
      </c>
      <c r="D165" s="20" t="s">
        <v>11</v>
      </c>
    </row>
    <row r="166" spans="2:7" ht="12.75">
      <c r="B166" t="s">
        <v>249</v>
      </c>
      <c r="C166">
        <v>2</v>
      </c>
      <c r="D166" s="20">
        <v>2.5</v>
      </c>
      <c r="E166" s="20">
        <v>2.5</v>
      </c>
      <c r="G166" s="20">
        <f>D166*E166*C166</f>
        <v>12.5</v>
      </c>
    </row>
    <row r="167" spans="3:7" ht="12.75">
      <c r="C167">
        <v>2</v>
      </c>
      <c r="D167" s="20">
        <v>1.7</v>
      </c>
      <c r="E167" s="20">
        <v>2.5</v>
      </c>
      <c r="G167" s="20">
        <f>D167*E167*C167</f>
        <v>8.5</v>
      </c>
    </row>
    <row r="168" spans="3:7" ht="12.75">
      <c r="C168">
        <v>2</v>
      </c>
      <c r="D168" s="20">
        <v>0.5</v>
      </c>
      <c r="E168" s="20">
        <v>2.5</v>
      </c>
      <c r="G168" s="20">
        <f>D168*E168*C168</f>
        <v>2.5</v>
      </c>
    </row>
    <row r="169" spans="3:7" ht="12.75">
      <c r="C169">
        <v>2</v>
      </c>
      <c r="D169" s="20">
        <v>1.18</v>
      </c>
      <c r="E169" s="20">
        <v>2.5</v>
      </c>
      <c r="G169" s="20">
        <f>D169*E169*C169</f>
        <v>5.8999999999999995</v>
      </c>
    </row>
    <row r="170" spans="4:12" ht="12.75">
      <c r="D170"/>
      <c r="E170"/>
      <c r="F170"/>
      <c r="G170"/>
      <c r="H170" s="20">
        <f>SUM(G166:G170)</f>
        <v>29.4</v>
      </c>
      <c r="I170" t="s">
        <v>68</v>
      </c>
      <c r="J170" t="s">
        <v>120</v>
      </c>
      <c r="L170" s="36"/>
    </row>
    <row r="171" spans="1:4" ht="12.75">
      <c r="A171" s="1" t="s">
        <v>247</v>
      </c>
      <c r="B171" s="1" t="s">
        <v>206</v>
      </c>
      <c r="D171" s="20" t="s">
        <v>11</v>
      </c>
    </row>
    <row r="172" spans="2:7" ht="12.75">
      <c r="B172" t="s">
        <v>83</v>
      </c>
      <c r="C172">
        <v>2</v>
      </c>
      <c r="D172" s="20">
        <v>1.1</v>
      </c>
      <c r="E172" s="20">
        <v>2.55</v>
      </c>
      <c r="G172" s="20">
        <f>D172*E172*C172</f>
        <v>5.61</v>
      </c>
    </row>
    <row r="173" spans="2:7" ht="12.75">
      <c r="B173" t="s">
        <v>84</v>
      </c>
      <c r="C173">
        <v>2</v>
      </c>
      <c r="D173" s="20">
        <v>2.2</v>
      </c>
      <c r="E173" s="20">
        <v>2.57</v>
      </c>
      <c r="G173" s="20">
        <f>D173*E173*C173</f>
        <v>11.308</v>
      </c>
    </row>
    <row r="174" spans="4:12" ht="12.75">
      <c r="D174"/>
      <c r="E174"/>
      <c r="F174"/>
      <c r="G174"/>
      <c r="H174" s="20">
        <f>SUM(G172:G174)</f>
        <v>16.918</v>
      </c>
      <c r="I174" t="s">
        <v>68</v>
      </c>
      <c r="J174" t="s">
        <v>120</v>
      </c>
      <c r="L174" s="36"/>
    </row>
    <row r="175" spans="4:12" ht="12.75">
      <c r="D175"/>
      <c r="E175"/>
      <c r="F175"/>
      <c r="G175"/>
      <c r="L175" s="23"/>
    </row>
    <row r="176" spans="1:12" ht="12.75">
      <c r="A176" s="56" t="s">
        <v>133</v>
      </c>
      <c r="B176" s="56" t="s">
        <v>591</v>
      </c>
      <c r="C176" s="57"/>
      <c r="D176" s="58"/>
      <c r="E176" s="58"/>
      <c r="F176" s="58"/>
      <c r="G176" s="58"/>
      <c r="L176" s="23"/>
    </row>
    <row r="177" spans="2:7" ht="12.75">
      <c r="B177" t="s">
        <v>83</v>
      </c>
      <c r="C177">
        <v>2</v>
      </c>
      <c r="D177" s="20">
        <v>1.1</v>
      </c>
      <c r="E177" s="20">
        <v>2.55</v>
      </c>
      <c r="G177" s="20">
        <f>D177*E177</f>
        <v>2.805</v>
      </c>
    </row>
    <row r="178" spans="2:7" ht="12.75">
      <c r="B178" t="s">
        <v>84</v>
      </c>
      <c r="C178">
        <v>2</v>
      </c>
      <c r="D178" s="20">
        <v>2.1</v>
      </c>
      <c r="E178" s="20">
        <v>2.57</v>
      </c>
      <c r="G178" s="20">
        <f>D178*E178</f>
        <v>5.397</v>
      </c>
    </row>
    <row r="179" spans="4:12" ht="12.75">
      <c r="D179"/>
      <c r="E179"/>
      <c r="F179"/>
      <c r="G179"/>
      <c r="H179" s="20">
        <f>SUM(G177:G179)</f>
        <v>8.202</v>
      </c>
      <c r="I179" t="s">
        <v>68</v>
      </c>
      <c r="J179" t="s">
        <v>120</v>
      </c>
      <c r="L179" s="36"/>
    </row>
    <row r="180" ht="12.75">
      <c r="L180" s="23"/>
    </row>
    <row r="181" spans="1:12" ht="12.75">
      <c r="A181" s="80" t="s">
        <v>134</v>
      </c>
      <c r="B181" s="80" t="s">
        <v>14</v>
      </c>
      <c r="C181" s="31"/>
      <c r="L181" s="23"/>
    </row>
    <row r="182" ht="12.75">
      <c r="B182" t="s">
        <v>15</v>
      </c>
    </row>
    <row r="183" spans="2:7" ht="12.75">
      <c r="B183" t="s">
        <v>83</v>
      </c>
      <c r="C183">
        <v>2</v>
      </c>
      <c r="D183" s="20">
        <v>1.1</v>
      </c>
      <c r="E183" s="20">
        <v>2.55</v>
      </c>
      <c r="G183" s="20">
        <f>D183*E183</f>
        <v>2.805</v>
      </c>
    </row>
    <row r="184" spans="2:7" ht="12.75">
      <c r="B184" t="s">
        <v>84</v>
      </c>
      <c r="C184">
        <v>2</v>
      </c>
      <c r="D184" s="20">
        <v>2.1</v>
      </c>
      <c r="E184" s="20">
        <f>2.57+0.3</f>
        <v>2.8699999999999997</v>
      </c>
      <c r="G184" s="20">
        <f>D184*E184</f>
        <v>6.026999999999999</v>
      </c>
    </row>
    <row r="185" spans="2:7" ht="12.75">
      <c r="B185" t="s">
        <v>207</v>
      </c>
      <c r="C185">
        <v>4</v>
      </c>
      <c r="D185" s="20">
        <v>2.1</v>
      </c>
      <c r="E185" s="20">
        <v>0.8</v>
      </c>
      <c r="G185" s="20">
        <f>D185*E185</f>
        <v>1.6800000000000002</v>
      </c>
    </row>
    <row r="186" spans="3:7" ht="12.75">
      <c r="C186">
        <v>2</v>
      </c>
      <c r="D186" s="20">
        <v>0.41</v>
      </c>
      <c r="E186" s="20">
        <v>0.8</v>
      </c>
      <c r="G186" s="20">
        <f>D186*E186*C186</f>
        <v>0.656</v>
      </c>
    </row>
    <row r="187" spans="2:7" ht="12.75">
      <c r="B187" s="114" t="s">
        <v>514</v>
      </c>
      <c r="C187">
        <v>3</v>
      </c>
      <c r="D187" s="20">
        <v>1.5</v>
      </c>
      <c r="E187" s="20">
        <v>0.15</v>
      </c>
      <c r="G187" s="20">
        <f>D187*E187*C187</f>
        <v>0.6749999999999999</v>
      </c>
    </row>
    <row r="188" spans="2:7" ht="12.75">
      <c r="B188" t="s">
        <v>517</v>
      </c>
      <c r="C188">
        <v>2</v>
      </c>
      <c r="D188" s="20">
        <v>0.5</v>
      </c>
      <c r="E188" s="20">
        <v>0.15</v>
      </c>
      <c r="G188" s="20">
        <f>D188*E188*C188</f>
        <v>0.15</v>
      </c>
    </row>
    <row r="189" spans="3:12" ht="12.75">
      <c r="C189">
        <v>2</v>
      </c>
      <c r="D189" s="20">
        <v>0.25</v>
      </c>
      <c r="E189" s="20">
        <v>0.15</v>
      </c>
      <c r="F189"/>
      <c r="G189" s="20">
        <f>D189*E189*C189</f>
        <v>0.075</v>
      </c>
      <c r="H189" s="20">
        <f>SUM(G182:G189)</f>
        <v>12.068</v>
      </c>
      <c r="I189" t="s">
        <v>68</v>
      </c>
      <c r="J189" t="s">
        <v>120</v>
      </c>
      <c r="L189" s="36"/>
    </row>
    <row r="190" ht="12.75">
      <c r="L190" s="23"/>
    </row>
    <row r="191" spans="1:12" ht="12.75">
      <c r="A191" s="80" t="s">
        <v>136</v>
      </c>
      <c r="B191" s="80" t="s">
        <v>135</v>
      </c>
      <c r="D191" s="20" t="s">
        <v>12</v>
      </c>
      <c r="L191" s="23"/>
    </row>
    <row r="192" spans="1:12" ht="12.75">
      <c r="A192" s="1"/>
      <c r="B192" s="1" t="s">
        <v>13</v>
      </c>
      <c r="L192" s="23"/>
    </row>
    <row r="193" spans="1:12" ht="12.75">
      <c r="A193" s="1"/>
      <c r="B193" s="10" t="s">
        <v>131</v>
      </c>
      <c r="L193" s="23"/>
    </row>
    <row r="194" spans="1:12" ht="12.75">
      <c r="A194" s="1"/>
      <c r="B194" s="72" t="s">
        <v>211</v>
      </c>
      <c r="C194">
        <v>1</v>
      </c>
      <c r="D194" s="20">
        <v>2.5</v>
      </c>
      <c r="E194" s="20">
        <v>0.2</v>
      </c>
      <c r="F194" s="20">
        <v>0.05</v>
      </c>
      <c r="G194" s="20">
        <f aca="true" t="shared" si="0" ref="G194:G199">D194*E194*F194*C194</f>
        <v>0.025</v>
      </c>
      <c r="L194" s="23"/>
    </row>
    <row r="195" spans="1:12" ht="12.75">
      <c r="A195" s="1"/>
      <c r="B195" s="72" t="s">
        <v>209</v>
      </c>
      <c r="C195">
        <v>1</v>
      </c>
      <c r="D195" s="20">
        <v>1</v>
      </c>
      <c r="E195" s="20">
        <v>0.2</v>
      </c>
      <c r="F195" s="20">
        <v>0.05</v>
      </c>
      <c r="G195" s="20">
        <f t="shared" si="0"/>
        <v>0.010000000000000002</v>
      </c>
      <c r="L195" s="23"/>
    </row>
    <row r="196" spans="1:12" ht="12.75">
      <c r="A196" s="1"/>
      <c r="B196" s="72" t="s">
        <v>210</v>
      </c>
      <c r="C196">
        <v>1</v>
      </c>
      <c r="D196" s="20">
        <v>0.86</v>
      </c>
      <c r="E196" s="20">
        <v>0.2</v>
      </c>
      <c r="F196" s="20">
        <v>0.05</v>
      </c>
      <c r="G196" s="20">
        <f t="shared" si="0"/>
        <v>0.008600000000000002</v>
      </c>
      <c r="L196" s="23"/>
    </row>
    <row r="197" spans="1:12" ht="12.75">
      <c r="A197" s="1"/>
      <c r="B197" s="72"/>
      <c r="C197">
        <v>1</v>
      </c>
      <c r="D197" s="20">
        <v>0.79</v>
      </c>
      <c r="E197" s="20">
        <v>0.2</v>
      </c>
      <c r="F197" s="20">
        <v>0.05</v>
      </c>
      <c r="G197" s="20">
        <f t="shared" si="0"/>
        <v>0.007900000000000003</v>
      </c>
      <c r="L197" s="23"/>
    </row>
    <row r="198" spans="1:12" ht="12.75">
      <c r="A198" s="1"/>
      <c r="B198" s="72" t="s">
        <v>212</v>
      </c>
      <c r="C198">
        <v>1</v>
      </c>
      <c r="D198" s="20">
        <v>2.58</v>
      </c>
      <c r="E198" s="20">
        <v>0.2</v>
      </c>
      <c r="F198" s="20">
        <v>0.05</v>
      </c>
      <c r="G198" s="20">
        <f t="shared" si="0"/>
        <v>0.025800000000000003</v>
      </c>
      <c r="L198" s="23"/>
    </row>
    <row r="199" spans="1:12" ht="12.75">
      <c r="A199" s="1"/>
      <c r="B199" s="132" t="s">
        <v>514</v>
      </c>
      <c r="C199">
        <v>2</v>
      </c>
      <c r="D199" s="20">
        <v>1.6</v>
      </c>
      <c r="E199" s="20">
        <v>0.3</v>
      </c>
      <c r="F199" s="20">
        <v>0.05</v>
      </c>
      <c r="G199" s="20">
        <f t="shared" si="0"/>
        <v>0.048</v>
      </c>
      <c r="L199" s="23"/>
    </row>
    <row r="200" spans="1:12" ht="12.75">
      <c r="A200" s="1"/>
      <c r="B200" t="s">
        <v>107</v>
      </c>
      <c r="L200" s="23"/>
    </row>
    <row r="201" spans="3:12" ht="12.75">
      <c r="C201">
        <v>2</v>
      </c>
      <c r="D201" s="20">
        <v>2.6</v>
      </c>
      <c r="E201" s="20">
        <v>0.2</v>
      </c>
      <c r="F201" s="20">
        <v>0.05</v>
      </c>
      <c r="G201" s="20">
        <f>D201*E201*F201*C201</f>
        <v>0.052000000000000005</v>
      </c>
      <c r="L201" s="23"/>
    </row>
    <row r="202" spans="4:12" ht="12.75">
      <c r="D202"/>
      <c r="E202"/>
      <c r="F202"/>
      <c r="H202" s="20">
        <f>SUM(G194:G201)</f>
        <v>0.1773</v>
      </c>
      <c r="I202" t="s">
        <v>156</v>
      </c>
      <c r="J202" t="s">
        <v>120</v>
      </c>
      <c r="L202" s="36"/>
    </row>
    <row r="204" spans="1:12" ht="18">
      <c r="A204" s="37" t="s">
        <v>73</v>
      </c>
      <c r="B204" s="40"/>
      <c r="C204" s="40"/>
      <c r="D204" s="64"/>
      <c r="E204" s="64"/>
      <c r="F204" s="64"/>
      <c r="G204" s="64"/>
      <c r="H204" s="64"/>
      <c r="I204" s="40"/>
      <c r="J204" s="40"/>
      <c r="K204" s="40"/>
      <c r="L204" s="64"/>
    </row>
    <row r="206" spans="1:2" ht="12.75">
      <c r="A206" s="65" t="s">
        <v>395</v>
      </c>
      <c r="B206" s="42"/>
    </row>
    <row r="207" spans="1:7" ht="12.75">
      <c r="A207" s="54"/>
      <c r="B207" s="33" t="s">
        <v>103</v>
      </c>
      <c r="C207">
        <v>2</v>
      </c>
      <c r="D207" s="20">
        <v>1.4</v>
      </c>
      <c r="G207" s="20">
        <f>C207*D207</f>
        <v>2.8</v>
      </c>
    </row>
    <row r="208" spans="1:7" ht="12.75">
      <c r="A208" s="54"/>
      <c r="B208" s="33"/>
      <c r="C208">
        <v>1</v>
      </c>
      <c r="D208" s="20">
        <v>1.2</v>
      </c>
      <c r="G208" s="20">
        <f>C208*D208</f>
        <v>1.2</v>
      </c>
    </row>
    <row r="209" spans="1:7" ht="12.75">
      <c r="A209" s="54"/>
      <c r="B209" s="33"/>
      <c r="C209">
        <v>2</v>
      </c>
      <c r="D209" s="20">
        <v>1.3</v>
      </c>
      <c r="G209" s="20">
        <f>C209*D209</f>
        <v>2.6</v>
      </c>
    </row>
    <row r="210" spans="1:7" ht="12.75">
      <c r="A210" s="54"/>
      <c r="B210" s="33"/>
      <c r="C210">
        <v>1</v>
      </c>
      <c r="D210" s="20">
        <v>0.8</v>
      </c>
      <c r="G210" s="20">
        <f>C210*D210</f>
        <v>0.8</v>
      </c>
    </row>
    <row r="211" spans="2:12" ht="12.75">
      <c r="B211" t="s">
        <v>84</v>
      </c>
      <c r="C211">
        <v>2</v>
      </c>
      <c r="D211" s="20">
        <v>2.1</v>
      </c>
      <c r="G211" s="20">
        <f>C211*D211</f>
        <v>4.2</v>
      </c>
      <c r="H211" s="20">
        <f>SUM(G207:G211)</f>
        <v>11.6</v>
      </c>
      <c r="I211" t="s">
        <v>213</v>
      </c>
      <c r="J211" t="s">
        <v>120</v>
      </c>
      <c r="L211" s="36"/>
    </row>
    <row r="213" spans="1:2" ht="12.75">
      <c r="A213" s="65" t="s">
        <v>396</v>
      </c>
      <c r="B213" s="42"/>
    </row>
    <row r="214" ht="12.75">
      <c r="A214" s="1"/>
    </row>
    <row r="215" spans="1:2" ht="12.75">
      <c r="A215" s="44" t="s">
        <v>397</v>
      </c>
      <c r="B215" s="44" t="s">
        <v>17</v>
      </c>
    </row>
    <row r="216" spans="1:2" ht="12.75">
      <c r="A216" s="10"/>
      <c r="B216" t="s">
        <v>592</v>
      </c>
    </row>
    <row r="217" spans="1:2" ht="12.75">
      <c r="A217" s="10"/>
      <c r="B217" t="s">
        <v>593</v>
      </c>
    </row>
    <row r="218" spans="1:12" ht="12.75">
      <c r="A218" s="10"/>
      <c r="H218" s="20" t="s">
        <v>8</v>
      </c>
      <c r="J218" t="s">
        <v>61</v>
      </c>
      <c r="L218" s="36"/>
    </row>
    <row r="219" spans="1:12" ht="12.75">
      <c r="A219" s="10"/>
      <c r="L219" s="23"/>
    </row>
    <row r="220" spans="1:4" ht="12.75">
      <c r="A220" s="44" t="s">
        <v>398</v>
      </c>
      <c r="B220" s="44" t="s">
        <v>16</v>
      </c>
      <c r="C220" s="1"/>
      <c r="D220" s="73"/>
    </row>
    <row r="221" ht="12.75">
      <c r="A221" s="10"/>
    </row>
    <row r="222" spans="1:2" ht="12.75">
      <c r="A222" s="1" t="s">
        <v>399</v>
      </c>
      <c r="B222" s="1" t="s">
        <v>139</v>
      </c>
    </row>
    <row r="223" spans="1:6" ht="12.75">
      <c r="A223" s="10" t="s">
        <v>103</v>
      </c>
      <c r="B223" t="s">
        <v>525</v>
      </c>
      <c r="F223" s="50"/>
    </row>
    <row r="224" spans="2:7" ht="12.75">
      <c r="B224" t="s">
        <v>218</v>
      </c>
      <c r="C224">
        <v>2</v>
      </c>
      <c r="D224" s="20">
        <v>4.89</v>
      </c>
      <c r="F224" s="20">
        <v>2.1</v>
      </c>
      <c r="G224" s="20">
        <f aca="true" t="shared" si="1" ref="G224:G241">C224*D224*F224</f>
        <v>20.538</v>
      </c>
    </row>
    <row r="225" spans="1:7" ht="12.75">
      <c r="A225" s="72"/>
      <c r="C225">
        <v>2</v>
      </c>
      <c r="D225" s="20">
        <v>4.7</v>
      </c>
      <c r="F225" s="20">
        <v>2.1</v>
      </c>
      <c r="G225" s="20">
        <f t="shared" si="1"/>
        <v>19.740000000000002</v>
      </c>
    </row>
    <row r="226" spans="1:7" ht="12.75">
      <c r="A226" s="72"/>
      <c r="B226" t="s">
        <v>220</v>
      </c>
      <c r="C226">
        <v>2</v>
      </c>
      <c r="D226" s="20">
        <v>1.85</v>
      </c>
      <c r="F226" s="20">
        <v>2.88</v>
      </c>
      <c r="G226" s="20">
        <f t="shared" si="1"/>
        <v>10.656</v>
      </c>
    </row>
    <row r="227" spans="1:7" ht="12.75">
      <c r="A227" s="72"/>
      <c r="C227">
        <v>2</v>
      </c>
      <c r="D227" s="20">
        <v>1.5</v>
      </c>
      <c r="F227" s="20">
        <v>2.88</v>
      </c>
      <c r="G227" s="20">
        <f t="shared" si="1"/>
        <v>8.64</v>
      </c>
    </row>
    <row r="228" spans="1:7" ht="12.75">
      <c r="A228" s="72"/>
      <c r="B228" t="s">
        <v>246</v>
      </c>
      <c r="C228">
        <v>2</v>
      </c>
      <c r="D228" s="20">
        <v>1.6</v>
      </c>
      <c r="F228" s="20">
        <v>2.3</v>
      </c>
      <c r="G228" s="20">
        <f t="shared" si="1"/>
        <v>7.359999999999999</v>
      </c>
    </row>
    <row r="229" spans="1:7" ht="12.75">
      <c r="A229" s="72"/>
      <c r="C229">
        <v>2</v>
      </c>
      <c r="D229" s="20">
        <v>1.2</v>
      </c>
      <c r="F229" s="20">
        <v>2.3</v>
      </c>
      <c r="G229" s="20">
        <f t="shared" si="1"/>
        <v>5.52</v>
      </c>
    </row>
    <row r="230" spans="1:7" ht="12.75">
      <c r="A230" s="72"/>
      <c r="B230" t="s">
        <v>234</v>
      </c>
      <c r="C230">
        <v>2</v>
      </c>
      <c r="D230" s="20">
        <v>1.5</v>
      </c>
      <c r="F230" s="20">
        <v>2.3</v>
      </c>
      <c r="G230" s="20">
        <f t="shared" si="1"/>
        <v>6.8999999999999995</v>
      </c>
    </row>
    <row r="231" spans="1:7" ht="12.75">
      <c r="A231" s="72"/>
      <c r="C231">
        <v>2</v>
      </c>
      <c r="D231" s="20">
        <v>1.2</v>
      </c>
      <c r="F231" s="20">
        <v>2.3</v>
      </c>
      <c r="G231" s="20">
        <f t="shared" si="1"/>
        <v>5.52</v>
      </c>
    </row>
    <row r="232" spans="1:7" ht="12.75">
      <c r="A232" s="72"/>
      <c r="C232">
        <v>2</v>
      </c>
      <c r="D232" s="20">
        <v>1.3</v>
      </c>
      <c r="F232" s="20">
        <v>2.3</v>
      </c>
      <c r="G232" s="20">
        <f t="shared" si="1"/>
        <v>5.9799999999999995</v>
      </c>
    </row>
    <row r="233" spans="1:7" ht="12.75">
      <c r="A233" s="72"/>
      <c r="C233">
        <v>2</v>
      </c>
      <c r="D233" s="20">
        <v>0.9</v>
      </c>
      <c r="F233" s="20">
        <v>2.3</v>
      </c>
      <c r="G233" s="20">
        <f t="shared" si="1"/>
        <v>4.14</v>
      </c>
    </row>
    <row r="234" spans="1:7" ht="12.75">
      <c r="A234" s="72"/>
      <c r="C234">
        <v>1</v>
      </c>
      <c r="D234" s="20">
        <v>1.4</v>
      </c>
      <c r="F234" s="20">
        <v>2.3</v>
      </c>
      <c r="G234" s="20">
        <f t="shared" si="1"/>
        <v>3.2199999999999998</v>
      </c>
    </row>
    <row r="235" spans="1:7" ht="12.75">
      <c r="A235" s="72"/>
      <c r="C235">
        <v>1</v>
      </c>
      <c r="D235" s="20">
        <v>0.7</v>
      </c>
      <c r="F235" s="20">
        <v>2.3</v>
      </c>
      <c r="G235" s="20">
        <f t="shared" si="1"/>
        <v>1.6099999999999999</v>
      </c>
    </row>
    <row r="236" spans="1:7" ht="12.75">
      <c r="A236" s="72"/>
      <c r="C236">
        <v>1</v>
      </c>
      <c r="D236" s="20">
        <v>0.5</v>
      </c>
      <c r="F236" s="20">
        <v>2.3</v>
      </c>
      <c r="G236" s="20">
        <f t="shared" si="1"/>
        <v>1.15</v>
      </c>
    </row>
    <row r="237" spans="1:7" ht="12.75">
      <c r="A237" s="72"/>
      <c r="C237">
        <v>1</v>
      </c>
      <c r="D237" s="20">
        <v>1</v>
      </c>
      <c r="F237" s="20">
        <v>2.3</v>
      </c>
      <c r="G237" s="20">
        <f t="shared" si="1"/>
        <v>2.3</v>
      </c>
    </row>
    <row r="238" spans="1:7" ht="12.75">
      <c r="A238" s="72"/>
      <c r="C238">
        <v>1</v>
      </c>
      <c r="D238" s="20">
        <f>0.1+0.9+0.4</f>
        <v>1.4</v>
      </c>
      <c r="F238" s="20">
        <v>2.3</v>
      </c>
      <c r="G238" s="20">
        <f t="shared" si="1"/>
        <v>3.2199999999999998</v>
      </c>
    </row>
    <row r="239" spans="1:7" ht="12.75">
      <c r="A239" s="72"/>
      <c r="C239">
        <v>1</v>
      </c>
      <c r="D239" s="20">
        <v>1.3</v>
      </c>
      <c r="F239" s="20">
        <v>2.3</v>
      </c>
      <c r="G239" s="20">
        <f t="shared" si="1"/>
        <v>2.9899999999999998</v>
      </c>
    </row>
    <row r="240" spans="1:7" ht="12.75">
      <c r="A240" s="72"/>
      <c r="C240">
        <v>1</v>
      </c>
      <c r="D240" s="20">
        <v>0.76</v>
      </c>
      <c r="F240" s="20">
        <v>2.3</v>
      </c>
      <c r="G240" s="20">
        <f t="shared" si="1"/>
        <v>1.7479999999999998</v>
      </c>
    </row>
    <row r="241" spans="1:7" ht="12.75">
      <c r="A241" s="72"/>
      <c r="C241">
        <v>1</v>
      </c>
      <c r="D241" s="20">
        <v>1</v>
      </c>
      <c r="F241" s="20">
        <v>2.3</v>
      </c>
      <c r="G241" s="20">
        <f t="shared" si="1"/>
        <v>2.3</v>
      </c>
    </row>
    <row r="242" spans="1:7" ht="12.75">
      <c r="A242" s="72"/>
      <c r="B242" t="s">
        <v>226</v>
      </c>
      <c r="C242">
        <v>2</v>
      </c>
      <c r="D242" s="20">
        <v>1.5</v>
      </c>
      <c r="F242" s="20">
        <v>2.3</v>
      </c>
      <c r="G242" s="20">
        <f aca="true" t="shared" si="2" ref="G242:G249">C242*D242*F242</f>
        <v>6.8999999999999995</v>
      </c>
    </row>
    <row r="243" spans="1:7" ht="12.75">
      <c r="A243" s="72"/>
      <c r="C243">
        <v>2</v>
      </c>
      <c r="D243" s="20">
        <v>1.2</v>
      </c>
      <c r="F243" s="20">
        <v>2.3</v>
      </c>
      <c r="G243" s="20">
        <f t="shared" si="2"/>
        <v>5.52</v>
      </c>
    </row>
    <row r="244" spans="1:7" ht="12.75">
      <c r="A244" s="72"/>
      <c r="C244">
        <v>1</v>
      </c>
      <c r="D244" s="20">
        <v>2.15</v>
      </c>
      <c r="F244" s="20">
        <v>2.3</v>
      </c>
      <c r="G244" s="20">
        <f t="shared" si="2"/>
        <v>4.944999999999999</v>
      </c>
    </row>
    <row r="245" spans="1:7" ht="12.75">
      <c r="A245" s="72"/>
      <c r="C245">
        <v>1</v>
      </c>
      <c r="D245" s="20">
        <v>1.7</v>
      </c>
      <c r="F245" s="20">
        <v>2.3</v>
      </c>
      <c r="G245" s="20">
        <f t="shared" si="2"/>
        <v>3.9099999999999997</v>
      </c>
    </row>
    <row r="246" spans="1:7" ht="12.75">
      <c r="A246" s="72"/>
      <c r="C246">
        <v>1</v>
      </c>
      <c r="D246" s="20">
        <v>0.5</v>
      </c>
      <c r="F246" s="20">
        <v>2.3</v>
      </c>
      <c r="G246" s="20">
        <f t="shared" si="2"/>
        <v>1.15</v>
      </c>
    </row>
    <row r="247" spans="1:7" ht="12.75">
      <c r="A247" s="72"/>
      <c r="C247">
        <v>1</v>
      </c>
      <c r="D247" s="20">
        <v>1</v>
      </c>
      <c r="F247" s="20">
        <v>2.3</v>
      </c>
      <c r="G247" s="20">
        <f t="shared" si="2"/>
        <v>2.3</v>
      </c>
    </row>
    <row r="248" spans="1:7" ht="12.75">
      <c r="A248" s="72"/>
      <c r="C248">
        <v>1</v>
      </c>
      <c r="D248" s="20">
        <v>1.4</v>
      </c>
      <c r="F248" s="20">
        <v>2.3</v>
      </c>
      <c r="G248" s="20">
        <f t="shared" si="2"/>
        <v>3.2199999999999998</v>
      </c>
    </row>
    <row r="249" spans="1:7" ht="12.75">
      <c r="A249" s="72"/>
      <c r="C249">
        <v>1</v>
      </c>
      <c r="D249" s="20">
        <v>1.4</v>
      </c>
      <c r="F249" s="20">
        <v>2.3</v>
      </c>
      <c r="G249" s="20">
        <f t="shared" si="2"/>
        <v>3.2199999999999998</v>
      </c>
    </row>
    <row r="250" spans="1:7" ht="12.75">
      <c r="A250" s="10" t="s">
        <v>83</v>
      </c>
      <c r="B250" t="s">
        <v>244</v>
      </c>
      <c r="C250">
        <v>1</v>
      </c>
      <c r="D250" s="20">
        <f>6.97-0.48-0.5</f>
        <v>5.99</v>
      </c>
      <c r="F250" s="20">
        <v>2.48</v>
      </c>
      <c r="G250" s="20">
        <f>C250*D250*F250</f>
        <v>14.8552</v>
      </c>
    </row>
    <row r="251" spans="1:7" ht="12.75">
      <c r="A251" s="72"/>
      <c r="C251">
        <v>2</v>
      </c>
      <c r="D251" s="20">
        <f>3.26+1.8</f>
        <v>5.06</v>
      </c>
      <c r="F251" s="20">
        <v>2.48</v>
      </c>
      <c r="G251" s="20">
        <f aca="true" t="shared" si="3" ref="G251:G256">C251*D251*F251</f>
        <v>25.097599999999996</v>
      </c>
    </row>
    <row r="252" spans="1:7" ht="12.75">
      <c r="A252" s="72"/>
      <c r="C252">
        <v>2</v>
      </c>
      <c r="D252" s="20">
        <v>0.5</v>
      </c>
      <c r="F252" s="20">
        <v>2.48</v>
      </c>
      <c r="G252" s="20">
        <f t="shared" si="3"/>
        <v>2.48</v>
      </c>
    </row>
    <row r="253" spans="1:7" ht="12.75">
      <c r="A253" s="72"/>
      <c r="C253">
        <v>2</v>
      </c>
      <c r="D253" s="20">
        <v>1.7</v>
      </c>
      <c r="F253" s="20">
        <v>2.48</v>
      </c>
      <c r="G253" s="20">
        <f t="shared" si="3"/>
        <v>8.432</v>
      </c>
    </row>
    <row r="254" spans="1:7" ht="12.75">
      <c r="A254" s="72"/>
      <c r="C254">
        <v>2</v>
      </c>
      <c r="D254" s="20">
        <v>0.2</v>
      </c>
      <c r="F254" s="20">
        <v>2.48</v>
      </c>
      <c r="G254" s="20">
        <f t="shared" si="3"/>
        <v>0.992</v>
      </c>
    </row>
    <row r="255" spans="1:7" ht="12.75">
      <c r="A255" s="72"/>
      <c r="C255">
        <v>2</v>
      </c>
      <c r="D255" s="20">
        <v>2.75</v>
      </c>
      <c r="F255" s="20">
        <v>2.48</v>
      </c>
      <c r="G255" s="20">
        <f t="shared" si="3"/>
        <v>13.64</v>
      </c>
    </row>
    <row r="256" spans="1:7" ht="12.75">
      <c r="A256" s="72"/>
      <c r="C256">
        <v>4</v>
      </c>
      <c r="D256" s="20">
        <v>0.4</v>
      </c>
      <c r="F256" s="20">
        <v>2.48</v>
      </c>
      <c r="G256" s="20">
        <f t="shared" si="3"/>
        <v>3.968</v>
      </c>
    </row>
    <row r="257" spans="1:7" ht="12.75">
      <c r="A257" s="10" t="s">
        <v>84</v>
      </c>
      <c r="B257" t="s">
        <v>244</v>
      </c>
      <c r="C257">
        <v>2</v>
      </c>
      <c r="D257" s="20">
        <v>2.75</v>
      </c>
      <c r="F257" s="20">
        <v>2.5</v>
      </c>
      <c r="G257" s="20">
        <f>C257*D257*F257</f>
        <v>13.75</v>
      </c>
    </row>
    <row r="258" spans="1:7" ht="12.75">
      <c r="A258" s="72"/>
      <c r="C258">
        <v>2</v>
      </c>
      <c r="D258" s="20">
        <v>0.2</v>
      </c>
      <c r="F258" s="20">
        <v>2.5</v>
      </c>
      <c r="G258" s="20">
        <f>C258*D258*F258</f>
        <v>1</v>
      </c>
    </row>
    <row r="259" spans="1:7" ht="12.75">
      <c r="A259" s="72"/>
      <c r="C259">
        <v>2</v>
      </c>
      <c r="D259" s="20">
        <v>0.6</v>
      </c>
      <c r="F259" s="20">
        <v>2.5</v>
      </c>
      <c r="G259" s="20">
        <f>C259*D259*F259</f>
        <v>3</v>
      </c>
    </row>
    <row r="260" spans="1:7" ht="12.75">
      <c r="A260" s="72"/>
      <c r="C260">
        <v>2</v>
      </c>
      <c r="D260" s="20">
        <v>0.2</v>
      </c>
      <c r="F260" s="20">
        <v>2.5</v>
      </c>
      <c r="G260" s="20">
        <f>C260*D260*F260</f>
        <v>1</v>
      </c>
    </row>
    <row r="261" spans="1:12" ht="12.75">
      <c r="A261" s="72"/>
      <c r="E261" s="50"/>
      <c r="F261" s="50"/>
      <c r="H261" s="20">
        <f>SUM(G224:G260)</f>
        <v>232.91179999999994</v>
      </c>
      <c r="I261" t="s">
        <v>68</v>
      </c>
      <c r="J261" t="s">
        <v>120</v>
      </c>
      <c r="L261" s="36"/>
    </row>
    <row r="262" spans="1:2" ht="12.75">
      <c r="A262" s="1" t="s">
        <v>400</v>
      </c>
      <c r="B262" s="1" t="s">
        <v>140</v>
      </c>
    </row>
    <row r="263" spans="1:7" ht="12.75">
      <c r="A263" s="10" t="s">
        <v>103</v>
      </c>
      <c r="B263" t="s">
        <v>234</v>
      </c>
      <c r="D263" s="20">
        <v>1.5</v>
      </c>
      <c r="E263" s="20">
        <v>1.2</v>
      </c>
      <c r="G263" s="20">
        <f aca="true" t="shared" si="4" ref="G263:G280">D263*E263</f>
        <v>1.7999999999999998</v>
      </c>
    </row>
    <row r="264" spans="1:7" ht="12.75">
      <c r="A264" s="10"/>
      <c r="D264" s="20">
        <v>2.16</v>
      </c>
      <c r="E264" s="20">
        <v>2</v>
      </c>
      <c r="G264" s="20">
        <f t="shared" si="4"/>
        <v>4.32</v>
      </c>
    </row>
    <row r="265" spans="1:7" ht="12.75">
      <c r="A265" s="10"/>
      <c r="B265" t="s">
        <v>235</v>
      </c>
      <c r="D265" s="20">
        <v>1.5</v>
      </c>
      <c r="E265" s="20">
        <v>1.2</v>
      </c>
      <c r="G265" s="20">
        <f t="shared" si="4"/>
        <v>1.7999999999999998</v>
      </c>
    </row>
    <row r="266" spans="1:7" ht="12.75">
      <c r="A266" s="10"/>
      <c r="D266" s="20">
        <v>2.16</v>
      </c>
      <c r="E266" s="20">
        <v>2</v>
      </c>
      <c r="G266" s="20">
        <f t="shared" si="4"/>
        <v>4.32</v>
      </c>
    </row>
    <row r="267" spans="1:7" ht="12.75">
      <c r="A267" s="10"/>
      <c r="B267" t="s">
        <v>224</v>
      </c>
      <c r="D267" s="20">
        <v>1.6</v>
      </c>
      <c r="E267" s="20">
        <v>1.2</v>
      </c>
      <c r="G267" s="20">
        <f t="shared" si="4"/>
        <v>1.92</v>
      </c>
    </row>
    <row r="268" spans="1:7" ht="12.75">
      <c r="A268" s="10"/>
      <c r="B268" t="s">
        <v>250</v>
      </c>
      <c r="D268">
        <v>4.89</v>
      </c>
      <c r="E268">
        <v>2.66</v>
      </c>
      <c r="G268" s="20">
        <f t="shared" si="4"/>
        <v>13.0074</v>
      </c>
    </row>
    <row r="269" spans="1:7" ht="12.75">
      <c r="A269" s="10" t="s">
        <v>83</v>
      </c>
      <c r="B269" t="s">
        <v>244</v>
      </c>
      <c r="D269" s="20">
        <v>6.97</v>
      </c>
      <c r="E269" s="20">
        <v>3.26</v>
      </c>
      <c r="G269" s="20">
        <f t="shared" si="4"/>
        <v>22.722199999999997</v>
      </c>
    </row>
    <row r="270" spans="1:7" ht="12.75">
      <c r="A270" s="10"/>
      <c r="D270" s="20">
        <f>2.99*2</f>
        <v>5.98</v>
      </c>
      <c r="E270" s="20">
        <v>1.8</v>
      </c>
      <c r="G270" s="20">
        <f t="shared" si="4"/>
        <v>10.764000000000001</v>
      </c>
    </row>
    <row r="271" spans="1:7" ht="12.75">
      <c r="A271" s="10" t="s">
        <v>84</v>
      </c>
      <c r="B271" t="s">
        <v>594</v>
      </c>
      <c r="D271" s="20">
        <v>7.787</v>
      </c>
      <c r="E271" s="20">
        <v>3.88</v>
      </c>
      <c r="G271" s="20">
        <f t="shared" si="4"/>
        <v>30.213559999999998</v>
      </c>
    </row>
    <row r="272" spans="1:7" ht="12.75">
      <c r="A272" s="10"/>
      <c r="B272" t="s">
        <v>595</v>
      </c>
      <c r="D272" s="20">
        <v>2.96</v>
      </c>
      <c r="E272" s="20">
        <v>2.87</v>
      </c>
      <c r="G272" s="20">
        <f t="shared" si="4"/>
        <v>8.4952</v>
      </c>
    </row>
    <row r="273" spans="1:7" ht="12.75">
      <c r="A273" s="10"/>
      <c r="B273" t="s">
        <v>596</v>
      </c>
      <c r="D273" s="20">
        <v>2.93</v>
      </c>
      <c r="E273" s="20">
        <f>E272</f>
        <v>2.87</v>
      </c>
      <c r="G273" s="20">
        <f t="shared" si="4"/>
        <v>8.4091</v>
      </c>
    </row>
    <row r="274" spans="1:7" ht="12.75">
      <c r="A274" s="10"/>
      <c r="B274" t="s">
        <v>334</v>
      </c>
      <c r="D274" s="20">
        <v>4.38</v>
      </c>
      <c r="E274" s="20">
        <v>3.85</v>
      </c>
      <c r="G274" s="20">
        <f t="shared" si="4"/>
        <v>16.863</v>
      </c>
    </row>
    <row r="275" spans="1:7" ht="12.75">
      <c r="A275" s="10"/>
      <c r="B275" t="s">
        <v>335</v>
      </c>
      <c r="D275" s="20">
        <v>3.42</v>
      </c>
      <c r="E275" s="20">
        <v>2.8</v>
      </c>
      <c r="G275" s="20">
        <f t="shared" si="4"/>
        <v>9.575999999999999</v>
      </c>
    </row>
    <row r="276" spans="1:7" ht="12.75">
      <c r="A276" s="10"/>
      <c r="D276" s="20">
        <v>2.1</v>
      </c>
      <c r="E276" s="20">
        <v>2.36</v>
      </c>
      <c r="G276" s="20">
        <f t="shared" si="4"/>
        <v>4.9559999999999995</v>
      </c>
    </row>
    <row r="277" spans="1:7" ht="12.75">
      <c r="A277" s="10"/>
      <c r="B277" t="s">
        <v>228</v>
      </c>
      <c r="D277">
        <v>2.36</v>
      </c>
      <c r="E277" s="20">
        <v>1.85</v>
      </c>
      <c r="G277" s="20">
        <f t="shared" si="4"/>
        <v>4.366</v>
      </c>
    </row>
    <row r="278" spans="1:7" ht="12.75">
      <c r="A278" s="10"/>
      <c r="B278" t="s">
        <v>209</v>
      </c>
      <c r="D278" s="20">
        <v>6.2</v>
      </c>
      <c r="E278" s="20">
        <v>1.5</v>
      </c>
      <c r="G278" s="20">
        <f t="shared" si="4"/>
        <v>9.3</v>
      </c>
    </row>
    <row r="279" spans="1:7" ht="12.75">
      <c r="A279" s="10"/>
      <c r="B279" t="s">
        <v>336</v>
      </c>
      <c r="D279" s="20">
        <v>5.19</v>
      </c>
      <c r="E279" s="20">
        <v>2.36</v>
      </c>
      <c r="G279" s="20">
        <f t="shared" si="4"/>
        <v>12.2484</v>
      </c>
    </row>
    <row r="280" spans="1:7" ht="12.75">
      <c r="A280" s="10"/>
      <c r="D280" s="20">
        <f>3.97-E279</f>
        <v>1.6100000000000003</v>
      </c>
      <c r="E280" s="20">
        <v>2.29</v>
      </c>
      <c r="G280" s="20">
        <f t="shared" si="4"/>
        <v>3.686900000000001</v>
      </c>
    </row>
    <row r="281" spans="1:12" ht="12.75">
      <c r="A281" s="10"/>
      <c r="H281" s="20">
        <f>SUM(G263:G280)</f>
        <v>168.76775999999998</v>
      </c>
      <c r="I281" t="s">
        <v>68</v>
      </c>
      <c r="J281" t="s">
        <v>120</v>
      </c>
      <c r="L281" s="36"/>
    </row>
    <row r="282" ht="12.75">
      <c r="A282" s="10"/>
    </row>
    <row r="283" spans="1:12" ht="12.75">
      <c r="A283" s="56" t="s">
        <v>401</v>
      </c>
      <c r="B283" s="56" t="s">
        <v>491</v>
      </c>
      <c r="C283" s="1"/>
      <c r="D283" s="73"/>
      <c r="E283" s="96"/>
      <c r="F283" s="96"/>
      <c r="G283" s="73"/>
      <c r="H283" s="73"/>
      <c r="I283" s="1"/>
      <c r="J283" s="1"/>
      <c r="K283" s="1"/>
      <c r="L283" s="73"/>
    </row>
    <row r="284" spans="1:12" ht="12.75">
      <c r="A284" s="74"/>
      <c r="B284" s="1"/>
      <c r="C284" s="1"/>
      <c r="D284" s="73"/>
      <c r="E284" s="96"/>
      <c r="F284" s="96"/>
      <c r="G284" s="73"/>
      <c r="H284" s="73"/>
      <c r="I284" s="1"/>
      <c r="J284" s="1"/>
      <c r="K284" s="1"/>
      <c r="L284" s="73"/>
    </row>
    <row r="285" spans="1:12" ht="12.75">
      <c r="A285" s="1" t="s">
        <v>526</v>
      </c>
      <c r="B285" s="1" t="s">
        <v>138</v>
      </c>
      <c r="C285" s="1"/>
      <c r="D285" s="73"/>
      <c r="E285" s="73"/>
      <c r="F285" s="73"/>
      <c r="G285" s="73"/>
      <c r="H285" s="73"/>
      <c r="I285" s="1"/>
      <c r="J285" s="1"/>
      <c r="K285" s="1"/>
      <c r="L285" s="73"/>
    </row>
    <row r="286" spans="1:12" ht="12.75">
      <c r="A286" s="10"/>
      <c r="L286" s="23"/>
    </row>
    <row r="287" spans="1:7" ht="12.75">
      <c r="A287" s="10" t="s">
        <v>84</v>
      </c>
      <c r="B287" t="s">
        <v>253</v>
      </c>
      <c r="D287">
        <v>3.85</v>
      </c>
      <c r="E287">
        <v>3.85</v>
      </c>
      <c r="G287" s="20">
        <f>D287*E287</f>
        <v>14.822500000000002</v>
      </c>
    </row>
    <row r="288" spans="1:7" ht="12.75">
      <c r="A288" s="10"/>
      <c r="D288">
        <v>2.55</v>
      </c>
      <c r="E288">
        <v>1.27</v>
      </c>
      <c r="G288" s="20">
        <f>D288*E288</f>
        <v>3.2384999999999997</v>
      </c>
    </row>
    <row r="289" spans="1:7" ht="12.75">
      <c r="A289" s="10"/>
      <c r="D289">
        <v>2.55</v>
      </c>
      <c r="E289">
        <v>1.27</v>
      </c>
      <c r="G289" s="20">
        <f>D289*E289</f>
        <v>3.2384999999999997</v>
      </c>
    </row>
    <row r="290" spans="1:7" ht="12.75">
      <c r="A290" s="10"/>
      <c r="D290">
        <v>1.3</v>
      </c>
      <c r="E290">
        <v>2.2</v>
      </c>
      <c r="G290" s="20">
        <f>D290*E290</f>
        <v>2.8600000000000003</v>
      </c>
    </row>
    <row r="291" spans="8:12" ht="12.75">
      <c r="H291" s="20">
        <f>SUM(G287:G290)</f>
        <v>24.159499999999998</v>
      </c>
      <c r="I291" t="s">
        <v>68</v>
      </c>
      <c r="J291" t="s">
        <v>120</v>
      </c>
      <c r="L291" s="36"/>
    </row>
    <row r="292" spans="1:12" ht="12.75">
      <c r="A292" s="1" t="s">
        <v>527</v>
      </c>
      <c r="B292" s="1" t="s">
        <v>46</v>
      </c>
      <c r="C292" s="1"/>
      <c r="D292" s="73"/>
      <c r="E292" s="73"/>
      <c r="F292" s="73"/>
      <c r="G292" s="73"/>
      <c r="H292" s="73"/>
      <c r="I292" s="1"/>
      <c r="J292" s="1"/>
      <c r="K292" s="1"/>
      <c r="L292" s="73"/>
    </row>
    <row r="293" spans="1:12" ht="12.75">
      <c r="A293" s="10"/>
      <c r="L293" s="23"/>
    </row>
    <row r="294" spans="1:7" ht="12.75">
      <c r="A294" s="10" t="s">
        <v>103</v>
      </c>
      <c r="B294" t="s">
        <v>250</v>
      </c>
      <c r="D294" s="20">
        <v>3.29</v>
      </c>
      <c r="E294" s="20">
        <v>2.04</v>
      </c>
      <c r="G294" s="20">
        <f>D294*E294</f>
        <v>6.7116</v>
      </c>
    </row>
    <row r="295" spans="1:7" ht="12.75">
      <c r="A295" s="10"/>
      <c r="B295" t="s">
        <v>220</v>
      </c>
      <c r="D295">
        <v>1.85</v>
      </c>
      <c r="E295">
        <v>1.5</v>
      </c>
      <c r="G295" s="20">
        <f aca="true" t="shared" si="5" ref="G295:G309">D295*E295</f>
        <v>2.7750000000000004</v>
      </c>
    </row>
    <row r="296" spans="1:13" s="54" customFormat="1" ht="12.75">
      <c r="A296" s="10"/>
      <c r="B296" t="s">
        <v>251</v>
      </c>
      <c r="C296"/>
      <c r="D296">
        <v>4.8</v>
      </c>
      <c r="E296">
        <v>1.33</v>
      </c>
      <c r="F296" s="20"/>
      <c r="G296" s="20">
        <f t="shared" si="5"/>
        <v>6.384</v>
      </c>
      <c r="H296" s="20"/>
      <c r="I296"/>
      <c r="J296"/>
      <c r="K296"/>
      <c r="L296" s="20"/>
      <c r="M296"/>
    </row>
    <row r="297" spans="1:13" ht="12.75">
      <c r="A297" s="10"/>
      <c r="B297" t="s">
        <v>221</v>
      </c>
      <c r="D297">
        <v>1.72</v>
      </c>
      <c r="E297">
        <v>2.63</v>
      </c>
      <c r="G297" s="20">
        <f t="shared" si="5"/>
        <v>4.5236</v>
      </c>
      <c r="M297" s="54"/>
    </row>
    <row r="298" spans="1:12" ht="12.75">
      <c r="A298" s="10"/>
      <c r="B298" t="s">
        <v>224</v>
      </c>
      <c r="D298">
        <v>1.6</v>
      </c>
      <c r="E298">
        <v>1.2</v>
      </c>
      <c r="G298" s="20">
        <f t="shared" si="5"/>
        <v>1.92</v>
      </c>
      <c r="L298" s="23"/>
    </row>
    <row r="299" spans="1:12" ht="12.75">
      <c r="A299" s="10"/>
      <c r="B299" t="s">
        <v>226</v>
      </c>
      <c r="D299">
        <v>1.5</v>
      </c>
      <c r="E299">
        <v>1.2</v>
      </c>
      <c r="G299" s="20">
        <f t="shared" si="5"/>
        <v>1.7999999999999998</v>
      </c>
      <c r="L299" s="23"/>
    </row>
    <row r="300" spans="1:12" ht="12.75">
      <c r="A300" s="10"/>
      <c r="B300" t="s">
        <v>252</v>
      </c>
      <c r="D300" s="20">
        <v>3.84</v>
      </c>
      <c r="E300" s="20">
        <v>2.02</v>
      </c>
      <c r="G300" s="20">
        <f t="shared" si="5"/>
        <v>7.7568</v>
      </c>
      <c r="L300" s="23"/>
    </row>
    <row r="301" spans="1:12" ht="12.75">
      <c r="A301" s="10" t="s">
        <v>84</v>
      </c>
      <c r="L301" s="23"/>
    </row>
    <row r="302" spans="2:14" ht="12.75">
      <c r="B302" t="s">
        <v>244</v>
      </c>
      <c r="D302">
        <v>3.85</v>
      </c>
      <c r="E302">
        <v>3.85</v>
      </c>
      <c r="G302" s="20">
        <f t="shared" si="5"/>
        <v>14.822500000000002</v>
      </c>
      <c r="I302" s="20"/>
      <c r="J302" s="20"/>
      <c r="L302"/>
      <c r="N302" s="20"/>
    </row>
    <row r="303" spans="4:14" ht="12.75">
      <c r="D303">
        <v>2.55</v>
      </c>
      <c r="E303">
        <v>1.27</v>
      </c>
      <c r="G303" s="20">
        <f t="shared" si="5"/>
        <v>3.2384999999999997</v>
      </c>
      <c r="I303" s="20"/>
      <c r="J303" s="20"/>
      <c r="L303"/>
      <c r="N303" s="20"/>
    </row>
    <row r="304" spans="4:14" ht="12.75">
      <c r="D304">
        <v>2.55</v>
      </c>
      <c r="E304">
        <v>1.27</v>
      </c>
      <c r="G304" s="20">
        <f t="shared" si="5"/>
        <v>3.2384999999999997</v>
      </c>
      <c r="I304" s="20"/>
      <c r="J304" s="20"/>
      <c r="L304"/>
      <c r="N304" s="20"/>
    </row>
    <row r="305" spans="4:14" ht="12.75">
      <c r="D305">
        <v>1.3</v>
      </c>
      <c r="E305">
        <v>2.2</v>
      </c>
      <c r="G305" s="20">
        <f t="shared" si="5"/>
        <v>2.8600000000000003</v>
      </c>
      <c r="I305" s="20"/>
      <c r="J305" s="20"/>
      <c r="L305"/>
      <c r="N305" s="20"/>
    </row>
    <row r="306" spans="2:14" ht="12.75">
      <c r="B306" t="s">
        <v>234</v>
      </c>
      <c r="D306">
        <v>1.18</v>
      </c>
      <c r="E306">
        <v>1.2</v>
      </c>
      <c r="G306" s="20">
        <f t="shared" si="5"/>
        <v>1.416</v>
      </c>
      <c r="I306" s="20"/>
      <c r="J306" s="20"/>
      <c r="L306"/>
      <c r="N306" s="20"/>
    </row>
    <row r="307" spans="4:14" ht="12.75">
      <c r="D307">
        <v>2.25</v>
      </c>
      <c r="E307">
        <v>2</v>
      </c>
      <c r="G307" s="20">
        <f t="shared" si="5"/>
        <v>4.5</v>
      </c>
      <c r="I307" s="20"/>
      <c r="J307" s="20"/>
      <c r="L307"/>
      <c r="N307" s="20"/>
    </row>
    <row r="308" spans="2:14" ht="12.75">
      <c r="B308" t="s">
        <v>235</v>
      </c>
      <c r="D308">
        <v>1.18</v>
      </c>
      <c r="E308">
        <v>1.2</v>
      </c>
      <c r="G308" s="20">
        <f t="shared" si="5"/>
        <v>1.416</v>
      </c>
      <c r="I308" s="20"/>
      <c r="J308" s="20"/>
      <c r="L308"/>
      <c r="N308" s="20"/>
    </row>
    <row r="309" spans="4:14" ht="12.75">
      <c r="D309">
        <v>2.25</v>
      </c>
      <c r="E309">
        <v>2</v>
      </c>
      <c r="G309" s="20">
        <f t="shared" si="5"/>
        <v>4.5</v>
      </c>
      <c r="I309" s="20"/>
      <c r="J309" s="20"/>
      <c r="L309"/>
      <c r="N309" s="20"/>
    </row>
    <row r="310" spans="8:12" ht="12.75">
      <c r="H310" s="20">
        <f>SUM(G294:G309)</f>
        <v>67.8625</v>
      </c>
      <c r="I310" t="s">
        <v>68</v>
      </c>
      <c r="J310" t="s">
        <v>120</v>
      </c>
      <c r="L310" s="36"/>
    </row>
    <row r="311" ht="12.75">
      <c r="L311" s="23"/>
    </row>
    <row r="312" spans="1:12" ht="12.75">
      <c r="A312" s="44" t="s">
        <v>402</v>
      </c>
      <c r="B312" s="44" t="s">
        <v>71</v>
      </c>
      <c r="C312" s="1"/>
      <c r="D312" s="73"/>
      <c r="E312" s="73" t="s">
        <v>72</v>
      </c>
      <c r="F312" s="73"/>
      <c r="G312" s="73"/>
      <c r="H312" s="73"/>
      <c r="I312" s="1"/>
      <c r="J312" s="1"/>
      <c r="K312" s="1"/>
      <c r="L312" s="73"/>
    </row>
    <row r="314" spans="1:12" ht="12.75">
      <c r="A314" s="56" t="s">
        <v>403</v>
      </c>
      <c r="B314" s="56" t="s">
        <v>492</v>
      </c>
      <c r="C314" s="54"/>
      <c r="D314" s="96"/>
      <c r="E314" s="96"/>
      <c r="F314" s="73"/>
      <c r="G314" s="73"/>
      <c r="H314" s="73"/>
      <c r="I314" s="1"/>
      <c r="J314" s="1"/>
      <c r="K314" s="1"/>
      <c r="L314" s="84"/>
    </row>
    <row r="315" spans="1:12" ht="12.75">
      <c r="A315" t="s">
        <v>103</v>
      </c>
      <c r="B315" t="s">
        <v>234</v>
      </c>
      <c r="D315" s="20">
        <v>0.9</v>
      </c>
      <c r="F315" s="20">
        <v>2.3</v>
      </c>
      <c r="G315" s="20">
        <f aca="true" t="shared" si="6" ref="G315:G320">D315*F315</f>
        <v>2.07</v>
      </c>
      <c r="L315" s="23"/>
    </row>
    <row r="316" spans="1:13" s="54" customFormat="1" ht="12.75">
      <c r="A316"/>
      <c r="B316" s="69" t="s">
        <v>235</v>
      </c>
      <c r="C316"/>
      <c r="D316" s="20">
        <v>0.5</v>
      </c>
      <c r="E316" s="20"/>
      <c r="F316" s="20">
        <v>2.3</v>
      </c>
      <c r="G316" s="20">
        <f t="shared" si="6"/>
        <v>1.15</v>
      </c>
      <c r="H316" s="20"/>
      <c r="I316"/>
      <c r="J316"/>
      <c r="K316"/>
      <c r="L316" s="23"/>
      <c r="M316"/>
    </row>
    <row r="317" spans="1:13" ht="12.75">
      <c r="A317" t="s">
        <v>83</v>
      </c>
      <c r="B317" s="69" t="s">
        <v>244</v>
      </c>
      <c r="D317" s="20">
        <v>0.5</v>
      </c>
      <c r="F317" s="20">
        <v>2.48</v>
      </c>
      <c r="G317" s="20">
        <f t="shared" si="6"/>
        <v>1.24</v>
      </c>
      <c r="L317" s="23"/>
      <c r="M317" s="54"/>
    </row>
    <row r="318" spans="4:12" ht="12.75">
      <c r="D318" s="20">
        <v>0.5</v>
      </c>
      <c r="F318" s="20">
        <v>2.48</v>
      </c>
      <c r="G318" s="20">
        <f t="shared" si="6"/>
        <v>1.24</v>
      </c>
      <c r="L318" s="23"/>
    </row>
    <row r="319" spans="1:12" ht="12.75">
      <c r="A319" t="s">
        <v>84</v>
      </c>
      <c r="B319" t="s">
        <v>234</v>
      </c>
      <c r="D319" s="20">
        <v>0.2</v>
      </c>
      <c r="F319" s="20">
        <v>2.5</v>
      </c>
      <c r="G319" s="20">
        <f t="shared" si="6"/>
        <v>0.5</v>
      </c>
      <c r="L319" s="23"/>
    </row>
    <row r="320" spans="2:12" ht="12.75">
      <c r="B320" t="s">
        <v>235</v>
      </c>
      <c r="D320" s="20">
        <v>0.3</v>
      </c>
      <c r="F320" s="20">
        <v>2.5</v>
      </c>
      <c r="G320" s="20">
        <f t="shared" si="6"/>
        <v>0.75</v>
      </c>
      <c r="L320" s="23"/>
    </row>
    <row r="321" spans="8:12" ht="12.75">
      <c r="H321" s="20">
        <f>SUM(G315:G321)</f>
        <v>6.95</v>
      </c>
      <c r="I321" t="s">
        <v>68</v>
      </c>
      <c r="J321" t="s">
        <v>120</v>
      </c>
      <c r="L321" s="36"/>
    </row>
    <row r="322" ht="12.75">
      <c r="L322" s="23"/>
    </row>
    <row r="323" spans="1:12" ht="12.75">
      <c r="A323" s="65" t="s">
        <v>404</v>
      </c>
      <c r="B323" s="42"/>
      <c r="C323" s="42"/>
      <c r="D323" s="43"/>
      <c r="E323" s="43"/>
      <c r="F323" s="43"/>
      <c r="G323" s="43"/>
      <c r="H323" s="43"/>
      <c r="I323" s="42"/>
      <c r="J323" s="42"/>
      <c r="K323" s="42"/>
      <c r="L323" s="85"/>
    </row>
    <row r="324" spans="1:12" ht="12.75">
      <c r="A324" s="54" t="s">
        <v>254</v>
      </c>
      <c r="B324" s="33"/>
      <c r="F324" s="50"/>
      <c r="G324" s="50"/>
      <c r="H324" s="50"/>
      <c r="I324" s="33"/>
      <c r="J324" s="33"/>
      <c r="K324" s="33"/>
      <c r="L324" s="83"/>
    </row>
    <row r="325" spans="1:12" ht="12.75">
      <c r="A325" t="s">
        <v>103</v>
      </c>
      <c r="B325" t="s">
        <v>203</v>
      </c>
      <c r="C325" s="33">
        <v>1</v>
      </c>
      <c r="D325" s="20">
        <v>3.84</v>
      </c>
      <c r="F325" s="20">
        <v>2.1</v>
      </c>
      <c r="G325" s="20">
        <f>C325*D325*F325</f>
        <v>8.064</v>
      </c>
      <c r="H325" s="50"/>
      <c r="I325" s="33"/>
      <c r="J325" s="33"/>
      <c r="K325" s="33"/>
      <c r="L325" s="83"/>
    </row>
    <row r="326" spans="1:12" ht="12.75">
      <c r="A326" s="54"/>
      <c r="C326" s="33">
        <v>1</v>
      </c>
      <c r="D326" s="20">
        <v>2.66</v>
      </c>
      <c r="F326" s="20">
        <v>2.1</v>
      </c>
      <c r="G326" s="20">
        <f aca="true" t="shared" si="7" ref="G326:G351">C326*D326*F326</f>
        <v>5.586</v>
      </c>
      <c r="H326" s="50"/>
      <c r="I326" s="33"/>
      <c r="J326" s="33"/>
      <c r="K326" s="33"/>
      <c r="L326" s="83"/>
    </row>
    <row r="327" spans="1:12" ht="12.75">
      <c r="A327" s="54"/>
      <c r="C327" s="33">
        <v>3</v>
      </c>
      <c r="D327" s="20">
        <v>1.85</v>
      </c>
      <c r="F327" s="20">
        <v>2.1</v>
      </c>
      <c r="G327" s="20">
        <f t="shared" si="7"/>
        <v>11.655000000000001</v>
      </c>
      <c r="H327" s="50"/>
      <c r="I327" s="33"/>
      <c r="J327" s="33"/>
      <c r="K327" s="33"/>
      <c r="L327" s="83"/>
    </row>
    <row r="328" spans="1:12" ht="12.75">
      <c r="A328" s="54"/>
      <c r="B328" t="s">
        <v>204</v>
      </c>
      <c r="C328" s="33">
        <v>1</v>
      </c>
      <c r="D328" s="20">
        <v>1.76</v>
      </c>
      <c r="F328" s="20">
        <v>2.1</v>
      </c>
      <c r="G328" s="20">
        <f t="shared" si="7"/>
        <v>3.696</v>
      </c>
      <c r="H328" s="50"/>
      <c r="I328" s="33"/>
      <c r="J328" s="33"/>
      <c r="K328" s="33"/>
      <c r="L328" s="83"/>
    </row>
    <row r="329" spans="1:13" s="33" customFormat="1" ht="12.75">
      <c r="A329" s="54"/>
      <c r="C329" s="33">
        <v>1</v>
      </c>
      <c r="D329" s="20">
        <v>4.99</v>
      </c>
      <c r="E329" s="20"/>
      <c r="F329" s="20">
        <v>2.1</v>
      </c>
      <c r="G329" s="20">
        <f t="shared" si="7"/>
        <v>10.479000000000001</v>
      </c>
      <c r="H329" s="50"/>
      <c r="L329" s="83"/>
      <c r="M329"/>
    </row>
    <row r="330" spans="1:12" s="33" customFormat="1" ht="12.75">
      <c r="A330" s="10" t="s">
        <v>83</v>
      </c>
      <c r="B330" t="s">
        <v>203</v>
      </c>
      <c r="C330">
        <v>1</v>
      </c>
      <c r="D330" s="20">
        <v>1.82</v>
      </c>
      <c r="E330" s="20"/>
      <c r="F330" s="20">
        <v>2.5</v>
      </c>
      <c r="G330" s="20">
        <f t="shared" si="7"/>
        <v>4.55</v>
      </c>
      <c r="H330" s="50"/>
      <c r="L330" s="83"/>
    </row>
    <row r="331" spans="1:12" s="33" customFormat="1" ht="12.75">
      <c r="A331" s="72"/>
      <c r="B331"/>
      <c r="C331">
        <v>1</v>
      </c>
      <c r="D331" s="20">
        <v>0.77</v>
      </c>
      <c r="E331" s="20"/>
      <c r="F331" s="20">
        <v>2.5</v>
      </c>
      <c r="G331" s="20">
        <f t="shared" si="7"/>
        <v>1.925</v>
      </c>
      <c r="H331" s="50"/>
      <c r="L331" s="83"/>
    </row>
    <row r="332" spans="1:12" s="33" customFormat="1" ht="12.75">
      <c r="A332" s="72"/>
      <c r="B332"/>
      <c r="C332">
        <v>1</v>
      </c>
      <c r="D332" s="20">
        <v>4.55</v>
      </c>
      <c r="E332" s="20"/>
      <c r="F332" s="20">
        <v>2.5</v>
      </c>
      <c r="G332" s="20">
        <f t="shared" si="7"/>
        <v>11.375</v>
      </c>
      <c r="H332" s="50"/>
      <c r="L332" s="83"/>
    </row>
    <row r="333" spans="1:12" s="33" customFormat="1" ht="12.75">
      <c r="A333" s="72"/>
      <c r="B333" t="s">
        <v>204</v>
      </c>
      <c r="C333">
        <v>2</v>
      </c>
      <c r="D333" s="20">
        <v>1.98</v>
      </c>
      <c r="E333" s="20"/>
      <c r="F333" s="20">
        <v>2.5</v>
      </c>
      <c r="G333" s="20">
        <f t="shared" si="7"/>
        <v>9.9</v>
      </c>
      <c r="H333" s="50"/>
      <c r="L333" s="83"/>
    </row>
    <row r="334" spans="1:12" s="33" customFormat="1" ht="12.75">
      <c r="A334" s="72"/>
      <c r="B334"/>
      <c r="C334">
        <v>1</v>
      </c>
      <c r="D334" s="20">
        <f>1.48+0.1+1.48</f>
        <v>3.06</v>
      </c>
      <c r="E334" s="20"/>
      <c r="F334" s="20">
        <v>2.5</v>
      </c>
      <c r="G334" s="20">
        <f t="shared" si="7"/>
        <v>7.65</v>
      </c>
      <c r="H334" s="50"/>
      <c r="L334" s="83"/>
    </row>
    <row r="335" spans="1:12" s="33" customFormat="1" ht="12.75">
      <c r="A335" s="72"/>
      <c r="B335"/>
      <c r="C335">
        <v>1</v>
      </c>
      <c r="D335" s="20">
        <v>1.25</v>
      </c>
      <c r="E335" s="20"/>
      <c r="F335" s="20">
        <v>2.5</v>
      </c>
      <c r="G335" s="20">
        <f t="shared" si="7"/>
        <v>3.125</v>
      </c>
      <c r="H335" s="50"/>
      <c r="L335" s="83"/>
    </row>
    <row r="336" spans="1:12" s="33" customFormat="1" ht="12.75">
      <c r="A336" s="72"/>
      <c r="B336"/>
      <c r="C336">
        <v>2</v>
      </c>
      <c r="D336" s="20">
        <v>1.7</v>
      </c>
      <c r="E336" s="20"/>
      <c r="F336" s="20">
        <v>1.1</v>
      </c>
      <c r="G336" s="20">
        <f t="shared" si="7"/>
        <v>3.74</v>
      </c>
      <c r="H336" s="50"/>
      <c r="L336" s="83"/>
    </row>
    <row r="337" spans="1:12" s="33" customFormat="1" ht="12.75">
      <c r="A337" s="10" t="s">
        <v>84</v>
      </c>
      <c r="B337" t="s">
        <v>203</v>
      </c>
      <c r="C337">
        <v>1</v>
      </c>
      <c r="D337" s="20">
        <v>3.5</v>
      </c>
      <c r="E337" s="20"/>
      <c r="F337" s="20">
        <v>2.5</v>
      </c>
      <c r="G337" s="20">
        <f t="shared" si="7"/>
        <v>8.75</v>
      </c>
      <c r="H337" s="50"/>
      <c r="L337" s="83"/>
    </row>
    <row r="338" spans="1:12" s="33" customFormat="1" ht="12.75">
      <c r="A338" s="72"/>
      <c r="B338"/>
      <c r="C338">
        <v>1</v>
      </c>
      <c r="D338" s="20">
        <f>2.96+0.1+2.93</f>
        <v>5.99</v>
      </c>
      <c r="E338" s="20"/>
      <c r="F338" s="20">
        <v>2.5</v>
      </c>
      <c r="G338" s="20">
        <f t="shared" si="7"/>
        <v>14.975000000000001</v>
      </c>
      <c r="H338" s="50"/>
      <c r="L338" s="83"/>
    </row>
    <row r="339" spans="2:12" s="33" customFormat="1" ht="12.75">
      <c r="B339"/>
      <c r="C339">
        <v>1</v>
      </c>
      <c r="D339" s="20">
        <v>1.35</v>
      </c>
      <c r="E339" s="20"/>
      <c r="F339" s="20">
        <v>2.5</v>
      </c>
      <c r="G339" s="20">
        <f t="shared" si="7"/>
        <v>3.375</v>
      </c>
      <c r="H339" s="50"/>
      <c r="L339" s="83"/>
    </row>
    <row r="340" spans="1:12" s="33" customFormat="1" ht="12.75">
      <c r="A340" s="72"/>
      <c r="B340"/>
      <c r="C340">
        <v>2</v>
      </c>
      <c r="D340" s="20">
        <v>0.4</v>
      </c>
      <c r="E340" s="20"/>
      <c r="F340" s="20">
        <v>2.5</v>
      </c>
      <c r="G340" s="20">
        <f t="shared" si="7"/>
        <v>2</v>
      </c>
      <c r="H340" s="50"/>
      <c r="L340" s="83"/>
    </row>
    <row r="341" spans="1:12" s="33" customFormat="1" ht="12.75">
      <c r="A341" s="72"/>
      <c r="B341"/>
      <c r="C341">
        <v>2</v>
      </c>
      <c r="D341" s="20">
        <v>1</v>
      </c>
      <c r="E341" s="20"/>
      <c r="F341" s="20">
        <v>2.5</v>
      </c>
      <c r="G341" s="20">
        <f t="shared" si="7"/>
        <v>5</v>
      </c>
      <c r="H341" s="50"/>
      <c r="L341" s="83"/>
    </row>
    <row r="342" spans="1:12" s="33" customFormat="1" ht="12.75">
      <c r="A342" s="72"/>
      <c r="B342"/>
      <c r="C342">
        <v>2</v>
      </c>
      <c r="D342" s="20">
        <v>2.36</v>
      </c>
      <c r="E342" s="20"/>
      <c r="F342" s="20">
        <v>2.5</v>
      </c>
      <c r="G342" s="20">
        <f t="shared" si="7"/>
        <v>11.799999999999999</v>
      </c>
      <c r="H342" s="50"/>
      <c r="L342" s="83"/>
    </row>
    <row r="343" spans="1:12" s="33" customFormat="1" ht="12.75">
      <c r="A343" s="72"/>
      <c r="B343"/>
      <c r="C343">
        <v>1</v>
      </c>
      <c r="D343" s="20">
        <v>1</v>
      </c>
      <c r="E343" s="20"/>
      <c r="F343" s="20">
        <v>2.5</v>
      </c>
      <c r="G343" s="20">
        <f t="shared" si="7"/>
        <v>2.5</v>
      </c>
      <c r="H343" s="50"/>
      <c r="L343" s="83"/>
    </row>
    <row r="344" spans="1:12" s="33" customFormat="1" ht="12.75">
      <c r="A344" s="72"/>
      <c r="B344"/>
      <c r="C344">
        <v>1</v>
      </c>
      <c r="D344" s="20">
        <v>1</v>
      </c>
      <c r="E344" s="20"/>
      <c r="F344" s="20">
        <v>2.5</v>
      </c>
      <c r="G344" s="20">
        <f t="shared" si="7"/>
        <v>2.5</v>
      </c>
      <c r="H344" s="50"/>
      <c r="L344" s="83"/>
    </row>
    <row r="345" spans="1:12" s="33" customFormat="1" ht="12.75">
      <c r="A345" s="72"/>
      <c r="B345" t="s">
        <v>204</v>
      </c>
      <c r="C345">
        <v>2</v>
      </c>
      <c r="D345" s="20">
        <f>2.87+0.1+1</f>
        <v>3.97</v>
      </c>
      <c r="E345" s="20"/>
      <c r="F345" s="20">
        <v>2.5</v>
      </c>
      <c r="G345" s="20">
        <f t="shared" si="7"/>
        <v>19.85</v>
      </c>
      <c r="H345" s="50"/>
      <c r="L345" s="83"/>
    </row>
    <row r="346" spans="1:12" s="33" customFormat="1" ht="12.75">
      <c r="A346" s="10"/>
      <c r="B346"/>
      <c r="C346">
        <v>2</v>
      </c>
      <c r="D346" s="20">
        <v>3.87</v>
      </c>
      <c r="E346" s="20"/>
      <c r="F346" s="20">
        <v>2.5</v>
      </c>
      <c r="G346" s="20">
        <f t="shared" si="7"/>
        <v>19.35</v>
      </c>
      <c r="H346" s="50"/>
      <c r="L346" s="83"/>
    </row>
    <row r="347" spans="1:12" s="33" customFormat="1" ht="12.75">
      <c r="A347" s="10"/>
      <c r="B347"/>
      <c r="C347">
        <v>2</v>
      </c>
      <c r="D347" s="20">
        <v>1.3</v>
      </c>
      <c r="E347" s="20"/>
      <c r="F347" s="20">
        <v>2.5</v>
      </c>
      <c r="G347" s="20">
        <f t="shared" si="7"/>
        <v>6.5</v>
      </c>
      <c r="H347" s="50"/>
      <c r="L347" s="83"/>
    </row>
    <row r="348" spans="1:12" s="33" customFormat="1" ht="12.75">
      <c r="A348" s="72"/>
      <c r="B348"/>
      <c r="C348">
        <v>2</v>
      </c>
      <c r="D348" s="20">
        <v>1</v>
      </c>
      <c r="E348" s="20"/>
      <c r="F348" s="20">
        <v>2.5</v>
      </c>
      <c r="G348" s="20">
        <f t="shared" si="7"/>
        <v>5</v>
      </c>
      <c r="H348" s="50"/>
      <c r="L348" s="83"/>
    </row>
    <row r="349" spans="1:12" s="33" customFormat="1" ht="12.75">
      <c r="A349" s="72"/>
      <c r="B349"/>
      <c r="C349">
        <v>1</v>
      </c>
      <c r="D349" s="20">
        <v>2.85</v>
      </c>
      <c r="E349" s="20"/>
      <c r="F349" s="20">
        <v>1.1</v>
      </c>
      <c r="G349" s="20">
        <f t="shared" si="7"/>
        <v>3.1350000000000002</v>
      </c>
      <c r="H349" s="50"/>
      <c r="L349" s="83"/>
    </row>
    <row r="350" spans="1:12" s="33" customFormat="1" ht="12.75">
      <c r="A350" s="72"/>
      <c r="B350"/>
      <c r="C350">
        <v>1</v>
      </c>
      <c r="D350" s="20">
        <v>1.5</v>
      </c>
      <c r="E350" s="20"/>
      <c r="F350" s="20">
        <v>1.1</v>
      </c>
      <c r="G350" s="20">
        <f t="shared" si="7"/>
        <v>1.6500000000000001</v>
      </c>
      <c r="H350" s="50"/>
      <c r="L350" s="83"/>
    </row>
    <row r="351" spans="1:12" s="33" customFormat="1" ht="12.75">
      <c r="A351" s="72"/>
      <c r="B351"/>
      <c r="C351">
        <v>1</v>
      </c>
      <c r="D351" s="20">
        <v>5.9</v>
      </c>
      <c r="E351" s="20"/>
      <c r="F351" s="20">
        <v>1.1</v>
      </c>
      <c r="G351" s="20">
        <f t="shared" si="7"/>
        <v>6.490000000000001</v>
      </c>
      <c r="H351" s="50"/>
      <c r="L351" s="83"/>
    </row>
    <row r="352" spans="1:12" s="33" customFormat="1" ht="12.75">
      <c r="A352" s="72"/>
      <c r="B352"/>
      <c r="C352"/>
      <c r="D352" s="20"/>
      <c r="E352" s="20"/>
      <c r="F352" s="20"/>
      <c r="G352" s="20"/>
      <c r="H352" s="20">
        <f>SUM(G325:G352)</f>
        <v>194.61999999999998</v>
      </c>
      <c r="I352" t="s">
        <v>68</v>
      </c>
      <c r="J352" t="s">
        <v>120</v>
      </c>
      <c r="K352"/>
      <c r="L352" s="36"/>
    </row>
    <row r="353" spans="1:12" s="33" customFormat="1" ht="12.75">
      <c r="A353"/>
      <c r="B353"/>
      <c r="C353"/>
      <c r="D353" s="20"/>
      <c r="E353" s="20"/>
      <c r="F353" s="20"/>
      <c r="G353" s="20"/>
      <c r="H353" s="20"/>
      <c r="I353"/>
      <c r="J353"/>
      <c r="K353"/>
      <c r="L353" s="20"/>
    </row>
    <row r="354" spans="1:12" s="33" customFormat="1" ht="12.75">
      <c r="A354" s="65" t="s">
        <v>405</v>
      </c>
      <c r="B354" s="42"/>
      <c r="C354" s="42"/>
      <c r="D354" s="43"/>
      <c r="E354" s="43"/>
      <c r="F354" s="43"/>
      <c r="G354" s="43"/>
      <c r="H354" s="43"/>
      <c r="I354" s="42"/>
      <c r="J354" s="42"/>
      <c r="K354" s="42"/>
      <c r="L354" s="43"/>
    </row>
    <row r="355" spans="1:12" s="33" customFormat="1" ht="12.75">
      <c r="A355" s="54"/>
      <c r="D355" s="50"/>
      <c r="E355" s="50"/>
      <c r="F355" s="50"/>
      <c r="G355" s="50"/>
      <c r="H355" s="50"/>
      <c r="L355" s="50"/>
    </row>
    <row r="356" spans="1:12" s="33" customFormat="1" ht="12.75">
      <c r="A356" s="44" t="s">
        <v>406</v>
      </c>
      <c r="B356" s="44" t="s">
        <v>528</v>
      </c>
      <c r="C356"/>
      <c r="D356" s="20"/>
      <c r="E356" s="20"/>
      <c r="F356" s="20"/>
      <c r="G356" s="20"/>
      <c r="H356" s="20"/>
      <c r="I356"/>
      <c r="J356"/>
      <c r="K356"/>
      <c r="L356" s="20"/>
    </row>
    <row r="357" spans="1:12" s="33" customFormat="1" ht="12.75">
      <c r="A357"/>
      <c r="B357"/>
      <c r="C357">
        <v>2</v>
      </c>
      <c r="D357" s="20">
        <v>6.5</v>
      </c>
      <c r="E357" s="20">
        <v>12.5</v>
      </c>
      <c r="F357" s="20"/>
      <c r="G357" s="20">
        <f>D357*E357*C357</f>
        <v>162.5</v>
      </c>
      <c r="H357" s="20"/>
      <c r="I357"/>
      <c r="J357"/>
      <c r="K357"/>
      <c r="L357" s="20"/>
    </row>
    <row r="358" spans="1:12" s="33" customFormat="1" ht="12.75">
      <c r="A358"/>
      <c r="B358"/>
      <c r="C358">
        <v>2</v>
      </c>
      <c r="D358" s="20">
        <v>6.5</v>
      </c>
      <c r="E358" s="20">
        <v>8.5</v>
      </c>
      <c r="F358" s="20"/>
      <c r="G358" s="20">
        <f>D358*E358*C358</f>
        <v>110.5</v>
      </c>
      <c r="H358" s="20"/>
      <c r="I358"/>
      <c r="J358"/>
      <c r="K358"/>
      <c r="L358" s="20"/>
    </row>
    <row r="359" spans="1:12" s="33" customFormat="1" ht="12.75">
      <c r="A359"/>
      <c r="B359"/>
      <c r="C359">
        <v>1</v>
      </c>
      <c r="D359" s="20">
        <v>6.5</v>
      </c>
      <c r="E359" s="20">
        <v>18</v>
      </c>
      <c r="F359" s="20"/>
      <c r="G359" s="20">
        <f>D359*E359*C359</f>
        <v>117</v>
      </c>
      <c r="H359" s="20"/>
      <c r="I359"/>
      <c r="J359"/>
      <c r="K359"/>
      <c r="L359" s="20"/>
    </row>
    <row r="360" spans="1:12" s="33" customFormat="1" ht="12.75">
      <c r="A360"/>
      <c r="B360"/>
      <c r="C360">
        <v>1</v>
      </c>
      <c r="D360" s="20">
        <v>6.5</v>
      </c>
      <c r="E360" s="20">
        <v>10</v>
      </c>
      <c r="F360" s="20"/>
      <c r="G360" s="20">
        <f>D360*E360*C360</f>
        <v>65</v>
      </c>
      <c r="H360" s="20"/>
      <c r="I360"/>
      <c r="J360"/>
      <c r="K360"/>
      <c r="L360" s="20"/>
    </row>
    <row r="361" spans="1:12" s="33" customFormat="1" ht="12.75">
      <c r="A361"/>
      <c r="B361"/>
      <c r="C361"/>
      <c r="D361"/>
      <c r="E361"/>
      <c r="F361"/>
      <c r="G361"/>
      <c r="H361" s="20">
        <f>SUM(G357:G361)</f>
        <v>455</v>
      </c>
      <c r="I361" t="s">
        <v>68</v>
      </c>
      <c r="J361" t="s">
        <v>120</v>
      </c>
      <c r="K361"/>
      <c r="L361" s="36"/>
    </row>
    <row r="362" spans="1:12" s="33" customFormat="1" ht="12.75">
      <c r="A362" s="56" t="s">
        <v>407</v>
      </c>
      <c r="B362" s="56" t="s">
        <v>474</v>
      </c>
      <c r="C362"/>
      <c r="D362" s="20"/>
      <c r="E362" s="20"/>
      <c r="F362" s="20"/>
      <c r="G362" s="20"/>
      <c r="H362" s="20"/>
      <c r="I362"/>
      <c r="J362"/>
      <c r="K362"/>
      <c r="L362" s="20"/>
    </row>
    <row r="363" spans="1:12" s="33" customFormat="1" ht="12.75">
      <c r="A363"/>
      <c r="B363"/>
      <c r="C363"/>
      <c r="D363">
        <v>3.85</v>
      </c>
      <c r="E363">
        <v>3.85</v>
      </c>
      <c r="F363" s="20"/>
      <c r="G363" s="20">
        <f>D363*E363</f>
        <v>14.822500000000002</v>
      </c>
      <c r="H363" s="20"/>
      <c r="I363"/>
      <c r="J363"/>
      <c r="K363"/>
      <c r="L363" s="20"/>
    </row>
    <row r="364" spans="1:12" s="33" customFormat="1" ht="12.75">
      <c r="A364"/>
      <c r="B364"/>
      <c r="C364"/>
      <c r="D364">
        <v>2.55</v>
      </c>
      <c r="E364">
        <v>1.27</v>
      </c>
      <c r="F364" s="20"/>
      <c r="G364" s="20">
        <f>D364*E364</f>
        <v>3.2384999999999997</v>
      </c>
      <c r="H364" s="20"/>
      <c r="I364"/>
      <c r="J364"/>
      <c r="K364"/>
      <c r="L364" s="20"/>
    </row>
    <row r="365" spans="1:12" s="33" customFormat="1" ht="12.75">
      <c r="A365"/>
      <c r="B365"/>
      <c r="C365"/>
      <c r="D365">
        <v>2.55</v>
      </c>
      <c r="E365">
        <v>1.27</v>
      </c>
      <c r="F365" s="20"/>
      <c r="G365" s="20">
        <f>D365*E365</f>
        <v>3.2384999999999997</v>
      </c>
      <c r="H365" s="20"/>
      <c r="I365"/>
      <c r="J365"/>
      <c r="K365"/>
      <c r="L365" s="20"/>
    </row>
    <row r="366" spans="1:12" s="33" customFormat="1" ht="12.75">
      <c r="A366"/>
      <c r="B366"/>
      <c r="C366"/>
      <c r="D366">
        <v>1.3</v>
      </c>
      <c r="E366">
        <v>2.2</v>
      </c>
      <c r="F366" s="20"/>
      <c r="G366" s="20">
        <f>D366*E366</f>
        <v>2.8600000000000003</v>
      </c>
      <c r="H366" s="20"/>
      <c r="I366"/>
      <c r="J366"/>
      <c r="K366"/>
      <c r="L366" s="20"/>
    </row>
    <row r="367" spans="1:12" s="33" customFormat="1" ht="12.75">
      <c r="A367"/>
      <c r="B367"/>
      <c r="C367"/>
      <c r="D367"/>
      <c r="E367"/>
      <c r="F367"/>
      <c r="G367"/>
      <c r="H367" s="20">
        <f>SUM(G363:G367)</f>
        <v>24.159499999999998</v>
      </c>
      <c r="I367" t="s">
        <v>68</v>
      </c>
      <c r="J367" t="s">
        <v>120</v>
      </c>
      <c r="K367"/>
      <c r="L367" s="36"/>
    </row>
    <row r="368" spans="1:12" s="33" customFormat="1" ht="12.75">
      <c r="A368"/>
      <c r="B368"/>
      <c r="C368"/>
      <c r="D368" s="20"/>
      <c r="E368" s="20"/>
      <c r="F368" s="20"/>
      <c r="G368" s="20"/>
      <c r="H368" s="20"/>
      <c r="I368"/>
      <c r="J368"/>
      <c r="K368"/>
      <c r="L368" s="20"/>
    </row>
    <row r="369" spans="1:12" s="33" customFormat="1" ht="18">
      <c r="A369" s="37" t="s">
        <v>74</v>
      </c>
      <c r="B369" s="40"/>
      <c r="C369" s="40"/>
      <c r="D369" s="64"/>
      <c r="E369" s="64"/>
      <c r="F369" s="64"/>
      <c r="G369" s="64"/>
      <c r="H369" s="64"/>
      <c r="I369" s="40"/>
      <c r="J369" s="40"/>
      <c r="K369" s="40"/>
      <c r="L369" s="64"/>
    </row>
    <row r="370" spans="1:12" s="33" customFormat="1" ht="12.75">
      <c r="A370"/>
      <c r="B370"/>
      <c r="C370"/>
      <c r="D370" s="20"/>
      <c r="E370" s="20"/>
      <c r="F370" s="20"/>
      <c r="G370" s="20"/>
      <c r="H370" s="20"/>
      <c r="I370"/>
      <c r="J370"/>
      <c r="K370"/>
      <c r="L370" s="20"/>
    </row>
    <row r="371" spans="1:13" ht="12.75">
      <c r="A371" s="65" t="s">
        <v>408</v>
      </c>
      <c r="B371" s="42"/>
      <c r="C371" s="42"/>
      <c r="D371" s="43"/>
      <c r="E371" s="43"/>
      <c r="F371" s="43"/>
      <c r="G371" s="43"/>
      <c r="H371" s="43"/>
      <c r="I371" s="42"/>
      <c r="J371" s="42"/>
      <c r="K371" s="42"/>
      <c r="L371" s="43"/>
      <c r="M371" s="33"/>
    </row>
    <row r="372" spans="1:12" ht="12.75">
      <c r="A372" s="54"/>
      <c r="B372" s="33"/>
      <c r="C372" s="33"/>
      <c r="D372" s="50"/>
      <c r="E372" s="50"/>
      <c r="F372" s="50"/>
      <c r="G372" s="50"/>
      <c r="H372" s="50"/>
      <c r="I372" s="33"/>
      <c r="J372" s="33"/>
      <c r="K372" s="33"/>
      <c r="L372" s="50"/>
    </row>
    <row r="373" spans="1:2" ht="12.75">
      <c r="A373" s="44" t="s">
        <v>409</v>
      </c>
      <c r="B373" s="44" t="s">
        <v>19</v>
      </c>
    </row>
    <row r="374" spans="1:5" ht="12.75">
      <c r="A374" s="54"/>
      <c r="B374" s="54"/>
      <c r="C374" s="33"/>
      <c r="D374" s="50"/>
      <c r="E374" s="50"/>
    </row>
    <row r="375" spans="1:12" ht="12.75">
      <c r="A375" s="54" t="s">
        <v>410</v>
      </c>
      <c r="B375" s="54" t="s">
        <v>18</v>
      </c>
      <c r="L375" s="23"/>
    </row>
    <row r="376" spans="1:12" ht="12.75">
      <c r="A376" s="10" t="s">
        <v>103</v>
      </c>
      <c r="B376" t="s">
        <v>255</v>
      </c>
      <c r="D376">
        <v>13.39</v>
      </c>
      <c r="E376">
        <v>4.55</v>
      </c>
      <c r="F376" s="88"/>
      <c r="G376" s="20">
        <f>D376*E376</f>
        <v>60.9245</v>
      </c>
      <c r="L376" s="23"/>
    </row>
    <row r="377" spans="4:7" ht="12.75">
      <c r="D377">
        <f>6.5-4.55</f>
        <v>1.9500000000000002</v>
      </c>
      <c r="E377">
        <v>4.19</v>
      </c>
      <c r="F377" s="88"/>
      <c r="G377" s="20">
        <f>D377*E377</f>
        <v>8.170500000000002</v>
      </c>
    </row>
    <row r="378" spans="2:7" ht="12.75">
      <c r="B378" t="s">
        <v>256</v>
      </c>
      <c r="D378">
        <v>3.29</v>
      </c>
      <c r="E378">
        <v>1.85</v>
      </c>
      <c r="F378" s="88"/>
      <c r="G378" s="20">
        <f>D378*E378</f>
        <v>6.0865</v>
      </c>
    </row>
    <row r="379" spans="6:12" ht="12.75">
      <c r="F379" s="88"/>
      <c r="H379" s="20">
        <f>SUM(G375:G379)</f>
        <v>75.1815</v>
      </c>
      <c r="I379" t="s">
        <v>68</v>
      </c>
      <c r="J379" t="s">
        <v>120</v>
      </c>
      <c r="L379" s="36"/>
    </row>
    <row r="380" spans="1:2" ht="12.75">
      <c r="A380" s="54" t="s">
        <v>411</v>
      </c>
      <c r="B380" s="54" t="s">
        <v>20</v>
      </c>
    </row>
    <row r="381" spans="1:12" ht="12.75">
      <c r="A381" s="10" t="s">
        <v>103</v>
      </c>
      <c r="B381" t="s">
        <v>223</v>
      </c>
      <c r="D381">
        <v>3.5</v>
      </c>
      <c r="E381">
        <v>3.5</v>
      </c>
      <c r="F381" s="88"/>
      <c r="G381" s="20">
        <f>D381*E381</f>
        <v>12.25</v>
      </c>
      <c r="L381" s="23"/>
    </row>
    <row r="382" spans="1:7" ht="12.75">
      <c r="A382" s="10"/>
      <c r="D382">
        <v>1.3</v>
      </c>
      <c r="E382">
        <v>1.5</v>
      </c>
      <c r="F382" s="88"/>
      <c r="G382" s="20">
        <f aca="true" t="shared" si="8" ref="G382:G388">D382*E382</f>
        <v>1.9500000000000002</v>
      </c>
    </row>
    <row r="383" spans="1:12" ht="12.75">
      <c r="A383" s="10"/>
      <c r="B383" t="s">
        <v>224</v>
      </c>
      <c r="D383">
        <v>1.6</v>
      </c>
      <c r="E383">
        <v>1.2</v>
      </c>
      <c r="F383" s="88"/>
      <c r="G383" s="20">
        <f t="shared" si="8"/>
        <v>1.92</v>
      </c>
      <c r="L383" s="23"/>
    </row>
    <row r="384" spans="1:12" ht="12.75">
      <c r="A384" s="10"/>
      <c r="B384" t="s">
        <v>225</v>
      </c>
      <c r="D384">
        <v>1.5</v>
      </c>
      <c r="E384">
        <v>1.2</v>
      </c>
      <c r="F384" s="88"/>
      <c r="G384" s="20">
        <f t="shared" si="8"/>
        <v>1.7999999999999998</v>
      </c>
      <c r="L384" s="23"/>
    </row>
    <row r="385" spans="1:12" ht="12.75">
      <c r="A385" s="10"/>
      <c r="D385">
        <f>1.3+0.1+0.76</f>
        <v>2.16</v>
      </c>
      <c r="E385">
        <v>2</v>
      </c>
      <c r="F385" s="88"/>
      <c r="G385" s="20">
        <f t="shared" si="8"/>
        <v>4.32</v>
      </c>
      <c r="L385" s="23"/>
    </row>
    <row r="386" spans="1:12" ht="12.75">
      <c r="A386" s="10"/>
      <c r="B386" t="s">
        <v>226</v>
      </c>
      <c r="D386">
        <v>1.5</v>
      </c>
      <c r="E386">
        <v>1.2</v>
      </c>
      <c r="F386" s="88"/>
      <c r="G386" s="20">
        <f t="shared" si="8"/>
        <v>1.7999999999999998</v>
      </c>
      <c r="L386" s="23"/>
    </row>
    <row r="387" spans="1:12" ht="12.75">
      <c r="A387" s="10"/>
      <c r="D387">
        <f>1.3+0.1+0.76</f>
        <v>2.16</v>
      </c>
      <c r="E387">
        <v>2</v>
      </c>
      <c r="F387" s="88"/>
      <c r="G387" s="20">
        <f t="shared" si="8"/>
        <v>4.32</v>
      </c>
      <c r="L387" s="23"/>
    </row>
    <row r="388" spans="1:12" ht="12.75">
      <c r="A388" s="10"/>
      <c r="B388" t="s">
        <v>157</v>
      </c>
      <c r="D388">
        <v>1.6</v>
      </c>
      <c r="E388">
        <v>1.2</v>
      </c>
      <c r="F388" s="88"/>
      <c r="G388" s="20">
        <f t="shared" si="8"/>
        <v>1.92</v>
      </c>
      <c r="H388" s="20">
        <f>SUM(G381:G388)</f>
        <v>30.28</v>
      </c>
      <c r="I388" t="s">
        <v>68</v>
      </c>
      <c r="J388" t="s">
        <v>120</v>
      </c>
      <c r="L388" s="36"/>
    </row>
    <row r="389" spans="6:12" ht="12.75">
      <c r="F389" s="88"/>
      <c r="L389" s="23"/>
    </row>
    <row r="390" spans="1:2" ht="12.75">
      <c r="A390" s="44" t="s">
        <v>412</v>
      </c>
      <c r="B390" s="44" t="s">
        <v>142</v>
      </c>
    </row>
    <row r="391" spans="6:12" ht="12.75">
      <c r="F391" s="88"/>
      <c r="L391" s="23"/>
    </row>
    <row r="392" spans="1:12" ht="12.75">
      <c r="A392" t="s">
        <v>103</v>
      </c>
      <c r="B392" t="s">
        <v>222</v>
      </c>
      <c r="D392">
        <v>13.39</v>
      </c>
      <c r="E392">
        <v>4.55</v>
      </c>
      <c r="F392" s="88"/>
      <c r="G392" s="20">
        <f aca="true" t="shared" si="9" ref="G392:G407">D392*E392</f>
        <v>60.9245</v>
      </c>
      <c r="L392" s="23"/>
    </row>
    <row r="393" spans="4:12" ht="12.75">
      <c r="D393">
        <f>6.5-4.55</f>
        <v>1.9500000000000002</v>
      </c>
      <c r="E393">
        <v>4.19</v>
      </c>
      <c r="F393" s="88"/>
      <c r="G393" s="20">
        <f t="shared" si="9"/>
        <v>8.170500000000002</v>
      </c>
      <c r="L393" s="23"/>
    </row>
    <row r="394" spans="2:12" ht="12.75">
      <c r="B394" t="s">
        <v>220</v>
      </c>
      <c r="D394">
        <v>1.85</v>
      </c>
      <c r="E394">
        <v>1.5</v>
      </c>
      <c r="F394" s="88"/>
      <c r="G394" s="20">
        <f t="shared" si="9"/>
        <v>2.7750000000000004</v>
      </c>
      <c r="L394" s="23"/>
    </row>
    <row r="395" spans="2:12" ht="12.75">
      <c r="B395" t="s">
        <v>257</v>
      </c>
      <c r="D395" s="20">
        <v>4.8</v>
      </c>
      <c r="E395" s="20">
        <v>1.33</v>
      </c>
      <c r="F395" s="88"/>
      <c r="G395" s="20">
        <f t="shared" si="9"/>
        <v>6.384</v>
      </c>
      <c r="L395" s="23"/>
    </row>
    <row r="396" spans="2:12" ht="12.75">
      <c r="B396" t="s">
        <v>221</v>
      </c>
      <c r="D396">
        <v>1.72</v>
      </c>
      <c r="E396">
        <v>2.63</v>
      </c>
      <c r="F396" s="88"/>
      <c r="G396" s="20">
        <f t="shared" si="9"/>
        <v>4.5236</v>
      </c>
      <c r="L396" s="23"/>
    </row>
    <row r="397" spans="2:12" ht="12.75">
      <c r="B397" t="s">
        <v>225</v>
      </c>
      <c r="D397">
        <v>1.5</v>
      </c>
      <c r="E397">
        <v>1.2</v>
      </c>
      <c r="F397" s="88"/>
      <c r="G397" s="20">
        <f t="shared" si="9"/>
        <v>1.7999999999999998</v>
      </c>
      <c r="L397" s="23"/>
    </row>
    <row r="398" spans="4:12" ht="12.75">
      <c r="D398">
        <f>1.3+0.1+0.76</f>
        <v>2.16</v>
      </c>
      <c r="E398">
        <v>2</v>
      </c>
      <c r="F398" s="88"/>
      <c r="G398" s="20">
        <f t="shared" si="9"/>
        <v>4.32</v>
      </c>
      <c r="L398" s="23"/>
    </row>
    <row r="399" spans="2:12" ht="12.75">
      <c r="B399" t="s">
        <v>226</v>
      </c>
      <c r="D399">
        <v>1.5</v>
      </c>
      <c r="E399">
        <v>1.2</v>
      </c>
      <c r="F399" s="88"/>
      <c r="G399" s="20">
        <f t="shared" si="9"/>
        <v>1.7999999999999998</v>
      </c>
      <c r="L399" s="23"/>
    </row>
    <row r="400" spans="4:12" ht="12.75">
      <c r="D400">
        <f>1.3+0.1+0.76</f>
        <v>2.16</v>
      </c>
      <c r="E400">
        <v>2</v>
      </c>
      <c r="F400" s="88"/>
      <c r="G400" s="20">
        <f t="shared" si="9"/>
        <v>4.32</v>
      </c>
      <c r="L400" s="23"/>
    </row>
    <row r="401" spans="2:12" ht="12.75">
      <c r="B401" t="s">
        <v>157</v>
      </c>
      <c r="D401">
        <v>1.6</v>
      </c>
      <c r="E401">
        <v>1.2</v>
      </c>
      <c r="F401" s="88"/>
      <c r="G401" s="20">
        <f t="shared" si="9"/>
        <v>1.92</v>
      </c>
      <c r="L401" s="23"/>
    </row>
    <row r="402" spans="1:12" ht="12.75">
      <c r="A402" t="s">
        <v>83</v>
      </c>
      <c r="B402" t="s">
        <v>244</v>
      </c>
      <c r="D402">
        <v>3.26</v>
      </c>
      <c r="E402">
        <v>6.97</v>
      </c>
      <c r="F402" s="88"/>
      <c r="G402" s="20">
        <f t="shared" si="9"/>
        <v>22.722199999999997</v>
      </c>
      <c r="L402" s="23"/>
    </row>
    <row r="403" spans="4:12" ht="12.75">
      <c r="D403">
        <f>6.97-0.49-0.5</f>
        <v>5.9799999999999995</v>
      </c>
      <c r="E403">
        <v>1.8</v>
      </c>
      <c r="F403" s="88"/>
      <c r="G403" s="20">
        <f t="shared" si="9"/>
        <v>10.764</v>
      </c>
      <c r="L403" s="23"/>
    </row>
    <row r="404" spans="1:12" ht="12.75">
      <c r="A404" t="s">
        <v>84</v>
      </c>
      <c r="B404" t="s">
        <v>244</v>
      </c>
      <c r="D404">
        <v>3.85</v>
      </c>
      <c r="E404">
        <v>3.85</v>
      </c>
      <c r="F404" s="88"/>
      <c r="G404" s="20">
        <f t="shared" si="9"/>
        <v>14.822500000000002</v>
      </c>
      <c r="L404" s="23"/>
    </row>
    <row r="405" spans="4:12" ht="12.75">
      <c r="D405">
        <v>2.55</v>
      </c>
      <c r="E405">
        <v>1.27</v>
      </c>
      <c r="F405" s="88"/>
      <c r="G405" s="20">
        <f t="shared" si="9"/>
        <v>3.2384999999999997</v>
      </c>
      <c r="L405" s="23"/>
    </row>
    <row r="406" spans="4:12" ht="12.75">
      <c r="D406">
        <v>2.55</v>
      </c>
      <c r="E406">
        <v>1.27</v>
      </c>
      <c r="F406" s="88"/>
      <c r="G406" s="20">
        <f t="shared" si="9"/>
        <v>3.2384999999999997</v>
      </c>
      <c r="L406" s="23"/>
    </row>
    <row r="407" spans="4:12" ht="12.75">
      <c r="D407">
        <v>1.3</v>
      </c>
      <c r="E407">
        <v>2.2</v>
      </c>
      <c r="F407" s="88"/>
      <c r="G407" s="20">
        <f t="shared" si="9"/>
        <v>2.8600000000000003</v>
      </c>
      <c r="L407" s="23"/>
    </row>
    <row r="408" spans="6:12" ht="12.75">
      <c r="F408" s="88"/>
      <c r="H408" s="20">
        <f>SUM(G392:G408)</f>
        <v>154.5833</v>
      </c>
      <c r="I408" t="s">
        <v>68</v>
      </c>
      <c r="J408" t="s">
        <v>120</v>
      </c>
      <c r="L408" s="36"/>
    </row>
    <row r="412" spans="1:12" ht="12.75">
      <c r="A412" s="65" t="s">
        <v>413</v>
      </c>
      <c r="B412" s="42"/>
      <c r="C412" s="42"/>
      <c r="D412" s="43"/>
      <c r="E412" s="43"/>
      <c r="F412" s="43"/>
      <c r="G412" s="43"/>
      <c r="H412" s="43"/>
      <c r="I412" s="42"/>
      <c r="J412" s="42"/>
      <c r="K412" s="42"/>
      <c r="L412" s="43"/>
    </row>
    <row r="413" spans="1:12" ht="12.75">
      <c r="A413" s="54"/>
      <c r="B413" s="33"/>
      <c r="C413" s="33"/>
      <c r="D413" s="50"/>
      <c r="E413" s="50"/>
      <c r="F413" s="50"/>
      <c r="G413" s="50"/>
      <c r="H413" s="50"/>
      <c r="I413" s="33"/>
      <c r="J413" s="33"/>
      <c r="K413" s="33"/>
      <c r="L413" s="50"/>
    </row>
    <row r="414" spans="1:2" ht="12.75">
      <c r="A414" s="44" t="s">
        <v>414</v>
      </c>
      <c r="B414" s="44" t="s">
        <v>89</v>
      </c>
    </row>
    <row r="415" spans="1:12" ht="12.75">
      <c r="A415" s="10" t="s">
        <v>103</v>
      </c>
      <c r="B415" t="s">
        <v>255</v>
      </c>
      <c r="D415">
        <v>13.39</v>
      </c>
      <c r="E415">
        <v>4.55</v>
      </c>
      <c r="F415" s="88"/>
      <c r="G415" s="20">
        <f>D415*E415</f>
        <v>60.9245</v>
      </c>
      <c r="L415" s="23"/>
    </row>
    <row r="416" spans="4:12" ht="12.75">
      <c r="D416">
        <f>6.5-4.55</f>
        <v>1.9500000000000002</v>
      </c>
      <c r="E416">
        <v>4.19</v>
      </c>
      <c r="F416" s="88"/>
      <c r="G416" s="20">
        <f aca="true" t="shared" si="10" ref="G416:G472">D416*E416</f>
        <v>8.170500000000002</v>
      </c>
      <c r="L416" s="23"/>
    </row>
    <row r="417" spans="2:12" ht="12.75">
      <c r="B417" t="s">
        <v>218</v>
      </c>
      <c r="D417">
        <v>4.89</v>
      </c>
      <c r="E417">
        <v>2.66</v>
      </c>
      <c r="F417" s="88"/>
      <c r="G417" s="20">
        <f t="shared" si="10"/>
        <v>13.0074</v>
      </c>
      <c r="L417" s="23"/>
    </row>
    <row r="418" spans="4:7" ht="12.75">
      <c r="D418">
        <f>4.7-2.66</f>
        <v>2.04</v>
      </c>
      <c r="E418">
        <v>3.29</v>
      </c>
      <c r="F418" s="88"/>
      <c r="G418" s="20">
        <f t="shared" si="10"/>
        <v>6.7116</v>
      </c>
    </row>
    <row r="419" spans="2:12" ht="12.75">
      <c r="B419" t="s">
        <v>219</v>
      </c>
      <c r="D419">
        <v>4.8</v>
      </c>
      <c r="E419">
        <v>1.33</v>
      </c>
      <c r="F419" s="88"/>
      <c r="G419" s="20">
        <f t="shared" si="10"/>
        <v>6.384</v>
      </c>
      <c r="L419" s="23"/>
    </row>
    <row r="420" spans="2:12" ht="12.75">
      <c r="B420" t="s">
        <v>220</v>
      </c>
      <c r="D420">
        <v>1.85</v>
      </c>
      <c r="E420">
        <v>1.5</v>
      </c>
      <c r="F420" s="88"/>
      <c r="G420" s="20">
        <f t="shared" si="10"/>
        <v>2.7750000000000004</v>
      </c>
      <c r="L420" s="23"/>
    </row>
    <row r="421" spans="2:12" ht="12.75">
      <c r="B421" t="s">
        <v>221</v>
      </c>
      <c r="D421">
        <v>1.72</v>
      </c>
      <c r="E421">
        <v>2.63</v>
      </c>
      <c r="F421" s="88"/>
      <c r="G421" s="20">
        <f t="shared" si="10"/>
        <v>4.5236</v>
      </c>
      <c r="L421" s="23"/>
    </row>
    <row r="422" spans="2:12" ht="12.75">
      <c r="B422" t="s">
        <v>223</v>
      </c>
      <c r="D422">
        <v>3.5</v>
      </c>
      <c r="E422">
        <v>3.5</v>
      </c>
      <c r="F422" s="88"/>
      <c r="G422" s="20">
        <f t="shared" si="10"/>
        <v>12.25</v>
      </c>
      <c r="L422" s="23"/>
    </row>
    <row r="423" spans="4:12" ht="12.75">
      <c r="D423">
        <v>1.3</v>
      </c>
      <c r="E423">
        <v>1.5</v>
      </c>
      <c r="F423" s="88"/>
      <c r="G423" s="20">
        <f t="shared" si="10"/>
        <v>1.9500000000000002</v>
      </c>
      <c r="L423" s="23"/>
    </row>
    <row r="424" spans="2:12" ht="12.75">
      <c r="B424" t="s">
        <v>224</v>
      </c>
      <c r="D424">
        <v>1.6</v>
      </c>
      <c r="E424">
        <v>1.2</v>
      </c>
      <c r="F424" s="88"/>
      <c r="G424" s="20">
        <f t="shared" si="10"/>
        <v>1.92</v>
      </c>
      <c r="L424" s="23"/>
    </row>
    <row r="425" spans="2:12" ht="12.75">
      <c r="B425" t="s">
        <v>225</v>
      </c>
      <c r="D425">
        <v>1.5</v>
      </c>
      <c r="E425">
        <v>1.2</v>
      </c>
      <c r="F425" s="88"/>
      <c r="G425" s="20">
        <f t="shared" si="10"/>
        <v>1.7999999999999998</v>
      </c>
      <c r="L425" s="23"/>
    </row>
    <row r="426" spans="4:12" ht="12.75">
      <c r="D426">
        <f>1.3+0.1+0.76</f>
        <v>2.16</v>
      </c>
      <c r="E426">
        <v>2</v>
      </c>
      <c r="F426" s="88"/>
      <c r="G426" s="20">
        <f t="shared" si="10"/>
        <v>4.32</v>
      </c>
      <c r="L426" s="23"/>
    </row>
    <row r="427" spans="2:12" ht="12.75">
      <c r="B427" t="s">
        <v>226</v>
      </c>
      <c r="D427">
        <v>1.5</v>
      </c>
      <c r="E427">
        <v>1.2</v>
      </c>
      <c r="F427" s="88"/>
      <c r="G427" s="20">
        <f t="shared" si="10"/>
        <v>1.7999999999999998</v>
      </c>
      <c r="L427" s="23"/>
    </row>
    <row r="428" spans="1:13" s="33" customFormat="1" ht="12.75">
      <c r="A428"/>
      <c r="B428"/>
      <c r="C428"/>
      <c r="D428">
        <f>1.3+0.1+0.76</f>
        <v>2.16</v>
      </c>
      <c r="E428">
        <v>2</v>
      </c>
      <c r="F428" s="88"/>
      <c r="G428" s="20">
        <f t="shared" si="10"/>
        <v>4.32</v>
      </c>
      <c r="H428" s="20"/>
      <c r="I428"/>
      <c r="J428"/>
      <c r="K428"/>
      <c r="L428" s="23"/>
      <c r="M428"/>
    </row>
    <row r="429" spans="2:13" ht="12.75">
      <c r="B429" t="s">
        <v>158</v>
      </c>
      <c r="D429">
        <v>3.84</v>
      </c>
      <c r="E429">
        <v>2.02</v>
      </c>
      <c r="F429" s="88"/>
      <c r="G429" s="20">
        <f t="shared" si="10"/>
        <v>7.7568</v>
      </c>
      <c r="L429" s="23"/>
      <c r="M429" s="33"/>
    </row>
    <row r="430" spans="2:13" ht="12.75">
      <c r="B430" t="s">
        <v>597</v>
      </c>
      <c r="D430">
        <v>9.01</v>
      </c>
      <c r="E430">
        <v>4.56</v>
      </c>
      <c r="F430" s="88"/>
      <c r="G430" s="20">
        <f t="shared" si="10"/>
        <v>41.08559999999999</v>
      </c>
      <c r="L430" s="23"/>
      <c r="M430" s="33"/>
    </row>
    <row r="431" spans="4:13" ht="12.75">
      <c r="D431">
        <f>10.91-D430</f>
        <v>1.9000000000000004</v>
      </c>
      <c r="E431">
        <v>3.06</v>
      </c>
      <c r="F431" s="88"/>
      <c r="G431" s="20">
        <f t="shared" si="10"/>
        <v>5.814000000000001</v>
      </c>
      <c r="L431" s="23"/>
      <c r="M431" s="33"/>
    </row>
    <row r="432" spans="1:12" ht="12.75">
      <c r="A432" t="s">
        <v>83</v>
      </c>
      <c r="B432" t="s">
        <v>258</v>
      </c>
      <c r="D432">
        <v>3.84</v>
      </c>
      <c r="E432">
        <v>4.1</v>
      </c>
      <c r="F432" s="88"/>
      <c r="G432" s="20">
        <f t="shared" si="10"/>
        <v>15.743999999999998</v>
      </c>
      <c r="L432" s="23"/>
    </row>
    <row r="433" spans="2:12" ht="12.75">
      <c r="B433" t="s">
        <v>259</v>
      </c>
      <c r="D433">
        <v>4.85</v>
      </c>
      <c r="E433">
        <v>4.1</v>
      </c>
      <c r="F433" s="88"/>
      <c r="G433" s="20">
        <f t="shared" si="10"/>
        <v>19.884999999999998</v>
      </c>
      <c r="L433" s="23"/>
    </row>
    <row r="434" spans="2:12" ht="12.75">
      <c r="B434" t="s">
        <v>260</v>
      </c>
      <c r="D434">
        <v>1.82</v>
      </c>
      <c r="E434">
        <v>1.5</v>
      </c>
      <c r="F434" s="88"/>
      <c r="G434" s="20">
        <f t="shared" si="10"/>
        <v>2.73</v>
      </c>
      <c r="L434" s="23"/>
    </row>
    <row r="435" spans="4:12" ht="12.75">
      <c r="D435">
        <v>0.77</v>
      </c>
      <c r="E435">
        <v>1.48</v>
      </c>
      <c r="F435" s="88"/>
      <c r="G435" s="20">
        <f t="shared" si="10"/>
        <v>1.1396</v>
      </c>
      <c r="L435" s="23"/>
    </row>
    <row r="436" spans="4:12" ht="12.75">
      <c r="D436">
        <v>0.77</v>
      </c>
      <c r="E436">
        <v>1.48</v>
      </c>
      <c r="F436" s="88"/>
      <c r="G436" s="20">
        <f t="shared" si="10"/>
        <v>1.1396</v>
      </c>
      <c r="L436" s="23"/>
    </row>
    <row r="437" spans="4:12" ht="12.75">
      <c r="D437">
        <f>1.48+0.1+1.48</f>
        <v>3.06</v>
      </c>
      <c r="E437">
        <v>0.95</v>
      </c>
      <c r="F437" s="88"/>
      <c r="G437" s="20">
        <f t="shared" si="10"/>
        <v>2.907</v>
      </c>
      <c r="L437" s="23"/>
    </row>
    <row r="438" spans="2:12" ht="12.75">
      <c r="B438" t="s">
        <v>261</v>
      </c>
      <c r="D438">
        <v>3.99</v>
      </c>
      <c r="E438">
        <v>1.98</v>
      </c>
      <c r="F438" s="88"/>
      <c r="G438" s="20">
        <f t="shared" si="10"/>
        <v>7.900200000000001</v>
      </c>
      <c r="L438" s="23"/>
    </row>
    <row r="439" spans="2:12" ht="12.75">
      <c r="B439" t="s">
        <v>228</v>
      </c>
      <c r="D439">
        <v>2.13</v>
      </c>
      <c r="E439">
        <v>2.53</v>
      </c>
      <c r="F439" s="88"/>
      <c r="G439" s="20">
        <f t="shared" si="10"/>
        <v>5.3889</v>
      </c>
      <c r="L439" s="23"/>
    </row>
    <row r="440" spans="2:12" ht="12.75">
      <c r="B440" t="s">
        <v>262</v>
      </c>
      <c r="C440">
        <v>2</v>
      </c>
      <c r="D440" s="20">
        <v>3</v>
      </c>
      <c r="E440" s="20">
        <v>2</v>
      </c>
      <c r="F440" s="88"/>
      <c r="G440" s="20">
        <f>D440*E440*C440</f>
        <v>12</v>
      </c>
      <c r="L440" s="23"/>
    </row>
    <row r="441" spans="3:12" ht="12.75">
      <c r="C441">
        <v>2</v>
      </c>
      <c r="D441" s="20">
        <v>1</v>
      </c>
      <c r="E441" s="20">
        <v>1.2</v>
      </c>
      <c r="F441" s="88"/>
      <c r="G441" s="20">
        <f>D441*E441*C441</f>
        <v>2.4</v>
      </c>
      <c r="L441" s="23"/>
    </row>
    <row r="442" spans="2:12" ht="12.75">
      <c r="B442" t="s">
        <v>244</v>
      </c>
      <c r="D442">
        <v>3.26</v>
      </c>
      <c r="E442">
        <v>6.97</v>
      </c>
      <c r="F442" s="88"/>
      <c r="G442" s="20">
        <f t="shared" si="10"/>
        <v>22.722199999999997</v>
      </c>
      <c r="L442" s="23"/>
    </row>
    <row r="443" spans="4:12" ht="12.75">
      <c r="D443">
        <f>6.97-0.49-0.5</f>
        <v>5.9799999999999995</v>
      </c>
      <c r="E443">
        <v>1.8</v>
      </c>
      <c r="F443" s="88"/>
      <c r="G443" s="20">
        <f t="shared" si="10"/>
        <v>10.764</v>
      </c>
      <c r="L443" s="23"/>
    </row>
    <row r="444" spans="4:12" ht="12.75">
      <c r="D444"/>
      <c r="E444"/>
      <c r="F444"/>
      <c r="G444" s="20">
        <f t="shared" si="10"/>
        <v>0</v>
      </c>
      <c r="H444"/>
      <c r="L444"/>
    </row>
    <row r="445" spans="1:12" ht="12.75">
      <c r="A445" t="s">
        <v>84</v>
      </c>
      <c r="B445" t="s">
        <v>237</v>
      </c>
      <c r="D445">
        <v>3.97</v>
      </c>
      <c r="E445">
        <v>4.25</v>
      </c>
      <c r="F445" s="88"/>
      <c r="G445" s="20">
        <f t="shared" si="10"/>
        <v>16.872500000000002</v>
      </c>
      <c r="L445" s="23"/>
    </row>
    <row r="446" spans="2:12" ht="12.75">
      <c r="B446" t="s">
        <v>238</v>
      </c>
      <c r="D446">
        <v>7.78</v>
      </c>
      <c r="E446">
        <v>3.88</v>
      </c>
      <c r="F446" s="88"/>
      <c r="G446" s="20">
        <f t="shared" si="10"/>
        <v>30.1864</v>
      </c>
      <c r="L446" s="23"/>
    </row>
    <row r="447" spans="4:12" ht="12.75">
      <c r="D447">
        <v>2.2</v>
      </c>
      <c r="E447">
        <v>1</v>
      </c>
      <c r="F447" s="88"/>
      <c r="G447" s="20">
        <f t="shared" si="10"/>
        <v>2.2</v>
      </c>
      <c r="L447" s="23"/>
    </row>
    <row r="448" spans="4:12" ht="12.75">
      <c r="D448">
        <v>1.2</v>
      </c>
      <c r="E448">
        <v>1</v>
      </c>
      <c r="F448" s="88"/>
      <c r="G448" s="20">
        <f t="shared" si="10"/>
        <v>1.2</v>
      </c>
      <c r="L448" s="23"/>
    </row>
    <row r="449" spans="2:12" ht="12.75">
      <c r="B449" t="s">
        <v>239</v>
      </c>
      <c r="D449">
        <v>2.96</v>
      </c>
      <c r="E449">
        <v>2.87</v>
      </c>
      <c r="F449" s="88"/>
      <c r="G449" s="20">
        <f t="shared" si="10"/>
        <v>8.4952</v>
      </c>
      <c r="L449" s="23"/>
    </row>
    <row r="450" spans="4:12" ht="12.75">
      <c r="D450">
        <v>1.1</v>
      </c>
      <c r="E450">
        <v>1</v>
      </c>
      <c r="F450" s="88"/>
      <c r="G450" s="20">
        <f t="shared" si="10"/>
        <v>1.1</v>
      </c>
      <c r="L450" s="23"/>
    </row>
    <row r="451" spans="2:12" ht="12.75">
      <c r="B451" t="s">
        <v>240</v>
      </c>
      <c r="D451">
        <v>2.93</v>
      </c>
      <c r="E451">
        <v>2.87</v>
      </c>
      <c r="F451" s="88"/>
      <c r="G451" s="20">
        <f t="shared" si="10"/>
        <v>8.4091</v>
      </c>
      <c r="L451" s="23"/>
    </row>
    <row r="452" spans="4:12" ht="12.75">
      <c r="D452">
        <v>1.1</v>
      </c>
      <c r="E452">
        <v>1</v>
      </c>
      <c r="F452" s="88"/>
      <c r="G452" s="20">
        <f t="shared" si="10"/>
        <v>1.1</v>
      </c>
      <c r="L452" s="23"/>
    </row>
    <row r="453" spans="2:12" ht="12.75">
      <c r="B453" t="s">
        <v>241</v>
      </c>
      <c r="D453">
        <v>4.38</v>
      </c>
      <c r="E453">
        <v>3.95</v>
      </c>
      <c r="F453" s="88"/>
      <c r="G453" s="20">
        <f t="shared" si="10"/>
        <v>17.301000000000002</v>
      </c>
      <c r="L453" s="23"/>
    </row>
    <row r="454" spans="4:12" ht="12.75">
      <c r="D454">
        <v>1.2</v>
      </c>
      <c r="E454">
        <v>1</v>
      </c>
      <c r="F454" s="88"/>
      <c r="G454" s="20">
        <f t="shared" si="10"/>
        <v>1.2</v>
      </c>
      <c r="L454" s="23"/>
    </row>
    <row r="455" spans="2:12" ht="12.75">
      <c r="B455" t="s">
        <v>242</v>
      </c>
      <c r="D455">
        <v>4.89</v>
      </c>
      <c r="E455">
        <v>2.36</v>
      </c>
      <c r="F455" s="88"/>
      <c r="G455" s="20">
        <f t="shared" si="10"/>
        <v>11.540399999999998</v>
      </c>
      <c r="L455" s="23"/>
    </row>
    <row r="456" spans="4:12" ht="12.75">
      <c r="D456">
        <f>3.42-2.36</f>
        <v>1.06</v>
      </c>
      <c r="E456">
        <v>3.6</v>
      </c>
      <c r="F456" s="88"/>
      <c r="G456" s="20">
        <f t="shared" si="10"/>
        <v>3.8160000000000003</v>
      </c>
      <c r="L456" s="23"/>
    </row>
    <row r="457" spans="4:12" ht="12.75">
      <c r="D457">
        <v>1.33</v>
      </c>
      <c r="E457">
        <v>1</v>
      </c>
      <c r="F457" s="88"/>
      <c r="G457" s="20">
        <f t="shared" si="10"/>
        <v>1.33</v>
      </c>
      <c r="L457" s="23"/>
    </row>
    <row r="458" spans="4:12" ht="12.75">
      <c r="D458">
        <v>1.2</v>
      </c>
      <c r="E458">
        <v>1</v>
      </c>
      <c r="F458" s="88"/>
      <c r="G458" s="20">
        <f t="shared" si="10"/>
        <v>1.2</v>
      </c>
      <c r="L458" s="23"/>
    </row>
    <row r="459" spans="2:12" ht="12.75">
      <c r="B459" t="s">
        <v>228</v>
      </c>
      <c r="D459">
        <v>2.36</v>
      </c>
      <c r="E459">
        <v>1.85</v>
      </c>
      <c r="F459" s="88"/>
      <c r="G459" s="20">
        <f t="shared" si="10"/>
        <v>4.366</v>
      </c>
      <c r="L459" s="23"/>
    </row>
    <row r="460" spans="4:12" ht="12.75">
      <c r="D460">
        <v>1.2</v>
      </c>
      <c r="E460">
        <v>1</v>
      </c>
      <c r="F460" s="88"/>
      <c r="G460" s="20">
        <f t="shared" si="10"/>
        <v>1.2</v>
      </c>
      <c r="L460" s="23"/>
    </row>
    <row r="461" spans="2:12" ht="12.75">
      <c r="B461" t="s">
        <v>243</v>
      </c>
      <c r="D461">
        <v>5.19</v>
      </c>
      <c r="E461">
        <v>2.36</v>
      </c>
      <c r="F461" s="88"/>
      <c r="G461" s="20">
        <f t="shared" si="10"/>
        <v>12.2484</v>
      </c>
      <c r="L461" s="23"/>
    </row>
    <row r="462" spans="4:12" ht="12.75">
      <c r="D462">
        <f>3.97-2.36</f>
        <v>1.6100000000000003</v>
      </c>
      <c r="E462">
        <v>2.29</v>
      </c>
      <c r="F462" s="88"/>
      <c r="G462" s="20">
        <f t="shared" si="10"/>
        <v>3.686900000000001</v>
      </c>
      <c r="L462" s="23"/>
    </row>
    <row r="463" spans="4:12" ht="12.75">
      <c r="D463">
        <v>1.2</v>
      </c>
      <c r="E463">
        <v>1</v>
      </c>
      <c r="F463" s="88"/>
      <c r="G463" s="20">
        <f t="shared" si="10"/>
        <v>1.2</v>
      </c>
      <c r="L463" s="23"/>
    </row>
    <row r="464" spans="2:12" ht="12.75">
      <c r="B464" t="s">
        <v>244</v>
      </c>
      <c r="D464">
        <v>3.85</v>
      </c>
      <c r="E464">
        <v>3.85</v>
      </c>
      <c r="F464" s="88"/>
      <c r="G464" s="20">
        <f t="shared" si="10"/>
        <v>14.822500000000002</v>
      </c>
      <c r="L464" s="23"/>
    </row>
    <row r="465" spans="4:12" ht="12.75">
      <c r="D465">
        <v>2.55</v>
      </c>
      <c r="E465">
        <v>1.27</v>
      </c>
      <c r="F465" s="88"/>
      <c r="G465" s="20">
        <f t="shared" si="10"/>
        <v>3.2384999999999997</v>
      </c>
      <c r="L465" s="23"/>
    </row>
    <row r="466" spans="4:12" ht="12.75">
      <c r="D466">
        <v>2.55</v>
      </c>
      <c r="E466">
        <v>1.27</v>
      </c>
      <c r="F466" s="88"/>
      <c r="G466" s="20">
        <f t="shared" si="10"/>
        <v>3.2384999999999997</v>
      </c>
      <c r="L466" s="23"/>
    </row>
    <row r="467" spans="4:12" ht="12.75">
      <c r="D467">
        <v>1.3</v>
      </c>
      <c r="E467">
        <v>2.2</v>
      </c>
      <c r="F467" s="88"/>
      <c r="G467" s="20">
        <f t="shared" si="10"/>
        <v>2.8600000000000003</v>
      </c>
      <c r="L467" s="23"/>
    </row>
    <row r="468" spans="2:12" ht="12.75">
      <c r="B468" t="s">
        <v>245</v>
      </c>
      <c r="D468">
        <f>2.96+0.1+2.93</f>
        <v>5.99</v>
      </c>
      <c r="E468">
        <v>1</v>
      </c>
      <c r="F468" s="88"/>
      <c r="G468" s="20">
        <f t="shared" si="10"/>
        <v>5.99</v>
      </c>
      <c r="L468" s="23"/>
    </row>
    <row r="469" spans="2:12" ht="12.75">
      <c r="B469" t="s">
        <v>234</v>
      </c>
      <c r="D469">
        <v>1.18</v>
      </c>
      <c r="E469">
        <v>1.2</v>
      </c>
      <c r="F469" s="88"/>
      <c r="G469" s="20">
        <f t="shared" si="10"/>
        <v>1.416</v>
      </c>
      <c r="L469" s="23"/>
    </row>
    <row r="470" spans="4:12" ht="12.75">
      <c r="D470">
        <v>2.25</v>
      </c>
      <c r="E470">
        <v>2</v>
      </c>
      <c r="F470" s="88"/>
      <c r="G470" s="20">
        <f t="shared" si="10"/>
        <v>4.5</v>
      </c>
      <c r="L470" s="23"/>
    </row>
    <row r="471" spans="2:12" ht="12.75">
      <c r="B471" t="s">
        <v>235</v>
      </c>
      <c r="D471">
        <v>1.18</v>
      </c>
      <c r="E471">
        <v>1.2</v>
      </c>
      <c r="F471" s="88"/>
      <c r="G471" s="20">
        <f t="shared" si="10"/>
        <v>1.416</v>
      </c>
      <c r="L471" s="23"/>
    </row>
    <row r="472" spans="4:12" ht="12.75">
      <c r="D472">
        <v>2.25</v>
      </c>
      <c r="E472">
        <v>2</v>
      </c>
      <c r="F472" s="88"/>
      <c r="G472" s="20">
        <f t="shared" si="10"/>
        <v>4.5</v>
      </c>
      <c r="L472" s="23"/>
    </row>
    <row r="473" spans="4:12" ht="12.75">
      <c r="D473"/>
      <c r="E473"/>
      <c r="F473"/>
      <c r="G473"/>
      <c r="H473" s="20">
        <f>SUM(G415:G473)</f>
        <v>460.8668999999999</v>
      </c>
      <c r="I473" t="s">
        <v>68</v>
      </c>
      <c r="J473" t="s">
        <v>120</v>
      </c>
      <c r="L473" s="36"/>
    </row>
    <row r="474" spans="6:12" ht="12.75">
      <c r="F474" s="88"/>
      <c r="L474" s="23"/>
    </row>
    <row r="475" spans="1:2" ht="12.75">
      <c r="A475" s="44" t="s">
        <v>415</v>
      </c>
      <c r="B475" s="44" t="s">
        <v>75</v>
      </c>
    </row>
    <row r="476" spans="2:12" ht="12.75">
      <c r="B476" s="8"/>
      <c r="H476" s="20">
        <f>H473</f>
        <v>460.8668999999999</v>
      </c>
      <c r="I476" t="s">
        <v>68</v>
      </c>
      <c r="J476" t="s">
        <v>120</v>
      </c>
      <c r="L476" s="36"/>
    </row>
    <row r="477" spans="2:12" ht="12.75">
      <c r="B477" s="8"/>
      <c r="L477" s="23"/>
    </row>
    <row r="478" spans="1:2" ht="12.75">
      <c r="A478" s="44" t="s">
        <v>416</v>
      </c>
      <c r="B478" s="44" t="s">
        <v>94</v>
      </c>
    </row>
    <row r="479" spans="1:7" ht="12.75">
      <c r="A479" s="10" t="s">
        <v>103</v>
      </c>
      <c r="B479" t="s">
        <v>255</v>
      </c>
      <c r="C479">
        <v>2</v>
      </c>
      <c r="D479">
        <v>13.39</v>
      </c>
      <c r="E479"/>
      <c r="G479" s="20">
        <f>C479*D479</f>
        <v>26.78</v>
      </c>
    </row>
    <row r="480" spans="1:7" ht="12.75">
      <c r="A480" s="10"/>
      <c r="C480">
        <v>2</v>
      </c>
      <c r="D480">
        <f>4.55+1.95</f>
        <v>6.5</v>
      </c>
      <c r="E480"/>
      <c r="G480" s="20">
        <f aca="true" t="shared" si="11" ref="G480:G532">C480*D480</f>
        <v>13</v>
      </c>
    </row>
    <row r="481" spans="2:7" ht="12.75">
      <c r="B481" t="s">
        <v>218</v>
      </c>
      <c r="C481">
        <v>2</v>
      </c>
      <c r="D481">
        <v>4.89</v>
      </c>
      <c r="E481"/>
      <c r="G481" s="20">
        <f t="shared" si="11"/>
        <v>9.78</v>
      </c>
    </row>
    <row r="482" spans="3:7" ht="12.75">
      <c r="C482">
        <v>2</v>
      </c>
      <c r="D482">
        <v>4.7</v>
      </c>
      <c r="E482"/>
      <c r="G482" s="20">
        <f t="shared" si="11"/>
        <v>9.4</v>
      </c>
    </row>
    <row r="483" spans="2:7" ht="12.75">
      <c r="B483" t="s">
        <v>219</v>
      </c>
      <c r="C483">
        <v>2</v>
      </c>
      <c r="D483">
        <v>4.8</v>
      </c>
      <c r="E483"/>
      <c r="G483" s="20">
        <f t="shared" si="11"/>
        <v>9.6</v>
      </c>
    </row>
    <row r="484" spans="3:7" ht="12.75">
      <c r="C484">
        <v>1</v>
      </c>
      <c r="D484">
        <v>1.33</v>
      </c>
      <c r="E484"/>
      <c r="G484" s="20">
        <f t="shared" si="11"/>
        <v>1.33</v>
      </c>
    </row>
    <row r="485" spans="2:7" ht="12.75">
      <c r="B485" t="s">
        <v>220</v>
      </c>
      <c r="C485">
        <v>2</v>
      </c>
      <c r="D485">
        <v>1.85</v>
      </c>
      <c r="E485"/>
      <c r="G485" s="20">
        <f t="shared" si="11"/>
        <v>3.7</v>
      </c>
    </row>
    <row r="486" spans="3:7" ht="12.75">
      <c r="C486">
        <v>2</v>
      </c>
      <c r="D486">
        <v>1.5</v>
      </c>
      <c r="E486"/>
      <c r="G486" s="20">
        <f t="shared" si="11"/>
        <v>3</v>
      </c>
    </row>
    <row r="487" spans="2:7" ht="12.75">
      <c r="B487" t="s">
        <v>221</v>
      </c>
      <c r="C487">
        <v>2</v>
      </c>
      <c r="D487">
        <v>1.72</v>
      </c>
      <c r="E487"/>
      <c r="G487" s="20">
        <f t="shared" si="11"/>
        <v>3.44</v>
      </c>
    </row>
    <row r="488" spans="3:7" ht="12.75">
      <c r="C488">
        <v>2</v>
      </c>
      <c r="D488">
        <v>2.63</v>
      </c>
      <c r="E488"/>
      <c r="G488" s="20">
        <f t="shared" si="11"/>
        <v>5.26</v>
      </c>
    </row>
    <row r="489" spans="2:7" ht="12.75">
      <c r="B489" t="s">
        <v>263</v>
      </c>
      <c r="C489">
        <v>4</v>
      </c>
      <c r="D489">
        <v>3.5</v>
      </c>
      <c r="E489"/>
      <c r="G489" s="20">
        <f t="shared" si="11"/>
        <v>14</v>
      </c>
    </row>
    <row r="490" spans="3:7" ht="12.75">
      <c r="C490">
        <v>2</v>
      </c>
      <c r="D490">
        <v>1.5</v>
      </c>
      <c r="E490"/>
      <c r="G490" s="20">
        <f t="shared" si="11"/>
        <v>3</v>
      </c>
    </row>
    <row r="491" spans="2:7" ht="12.75">
      <c r="B491" t="s">
        <v>158</v>
      </c>
      <c r="C491">
        <v>2</v>
      </c>
      <c r="D491">
        <v>3.84</v>
      </c>
      <c r="E491"/>
      <c r="G491" s="20">
        <f t="shared" si="11"/>
        <v>7.68</v>
      </c>
    </row>
    <row r="492" spans="3:7" ht="12.75">
      <c r="C492">
        <v>2</v>
      </c>
      <c r="D492">
        <v>2.02</v>
      </c>
      <c r="E492"/>
      <c r="G492" s="20">
        <f t="shared" si="11"/>
        <v>4.04</v>
      </c>
    </row>
    <row r="493" spans="2:7" ht="12.75">
      <c r="B493" t="s">
        <v>597</v>
      </c>
      <c r="C493">
        <v>2</v>
      </c>
      <c r="D493">
        <v>10.91</v>
      </c>
      <c r="E493"/>
      <c r="G493" s="20">
        <f t="shared" si="11"/>
        <v>21.82</v>
      </c>
    </row>
    <row r="494" spans="3:7" ht="12.75">
      <c r="C494">
        <v>2</v>
      </c>
      <c r="D494">
        <v>4.56</v>
      </c>
      <c r="E494"/>
      <c r="G494" s="20">
        <f t="shared" si="11"/>
        <v>9.12</v>
      </c>
    </row>
    <row r="495" spans="1:7" ht="12.75">
      <c r="A495" t="s">
        <v>83</v>
      </c>
      <c r="B495" t="s">
        <v>258</v>
      </c>
      <c r="C495">
        <v>2</v>
      </c>
      <c r="D495">
        <v>3.84</v>
      </c>
      <c r="E495"/>
      <c r="G495" s="20">
        <f t="shared" si="11"/>
        <v>7.68</v>
      </c>
    </row>
    <row r="496" spans="3:7" ht="12.75">
      <c r="C496">
        <v>2</v>
      </c>
      <c r="D496">
        <v>4.1</v>
      </c>
      <c r="E496"/>
      <c r="G496" s="20">
        <f t="shared" si="11"/>
        <v>8.2</v>
      </c>
    </row>
    <row r="497" spans="2:7" ht="12.75">
      <c r="B497" t="s">
        <v>259</v>
      </c>
      <c r="C497">
        <v>2</v>
      </c>
      <c r="D497">
        <v>4.85</v>
      </c>
      <c r="E497"/>
      <c r="G497" s="20">
        <f t="shared" si="11"/>
        <v>9.7</v>
      </c>
    </row>
    <row r="498" spans="3:7" ht="12.75">
      <c r="C498">
        <v>2</v>
      </c>
      <c r="D498">
        <v>4.1</v>
      </c>
      <c r="E498"/>
      <c r="G498" s="20">
        <f t="shared" si="11"/>
        <v>8.2</v>
      </c>
    </row>
    <row r="499" spans="2:7" ht="12.75">
      <c r="B499" t="s">
        <v>261</v>
      </c>
      <c r="C499">
        <v>2</v>
      </c>
      <c r="D499">
        <v>3.99</v>
      </c>
      <c r="E499"/>
      <c r="G499" s="20">
        <f t="shared" si="11"/>
        <v>7.98</v>
      </c>
    </row>
    <row r="500" spans="3:7" ht="12.75">
      <c r="C500">
        <v>2</v>
      </c>
      <c r="D500">
        <v>1.98</v>
      </c>
      <c r="E500"/>
      <c r="G500" s="20">
        <f t="shared" si="11"/>
        <v>3.96</v>
      </c>
    </row>
    <row r="501" spans="2:7" ht="12.75">
      <c r="B501" t="s">
        <v>228</v>
      </c>
      <c r="C501">
        <v>2</v>
      </c>
      <c r="D501">
        <v>2.13</v>
      </c>
      <c r="E501"/>
      <c r="G501" s="20">
        <f t="shared" si="11"/>
        <v>4.26</v>
      </c>
    </row>
    <row r="502" spans="3:7" ht="12.75">
      <c r="C502">
        <v>2</v>
      </c>
      <c r="D502">
        <v>2.53</v>
      </c>
      <c r="E502"/>
      <c r="G502" s="20">
        <f t="shared" si="11"/>
        <v>5.06</v>
      </c>
    </row>
    <row r="503" spans="2:7" ht="12.75">
      <c r="B503" t="s">
        <v>262</v>
      </c>
      <c r="C503">
        <v>2</v>
      </c>
      <c r="D503" s="20">
        <v>2</v>
      </c>
      <c r="E503"/>
      <c r="G503" s="20">
        <f t="shared" si="11"/>
        <v>4</v>
      </c>
    </row>
    <row r="504" spans="3:7" ht="12.75">
      <c r="C504">
        <v>2</v>
      </c>
      <c r="D504" s="20">
        <v>1.84</v>
      </c>
      <c r="E504"/>
      <c r="G504" s="20">
        <f t="shared" si="11"/>
        <v>3.68</v>
      </c>
    </row>
    <row r="505" spans="3:7" ht="12.75">
      <c r="C505">
        <v>2</v>
      </c>
      <c r="D505" s="20">
        <v>1.2</v>
      </c>
      <c r="E505"/>
      <c r="G505" s="20">
        <f t="shared" si="11"/>
        <v>2.4</v>
      </c>
    </row>
    <row r="506" spans="2:7" ht="12.75">
      <c r="B506" t="s">
        <v>244</v>
      </c>
      <c r="C506">
        <v>2</v>
      </c>
      <c r="D506">
        <v>3.26</v>
      </c>
      <c r="E506"/>
      <c r="G506" s="20">
        <f t="shared" si="11"/>
        <v>6.52</v>
      </c>
    </row>
    <row r="507" spans="3:7" ht="12.75">
      <c r="C507">
        <v>2</v>
      </c>
      <c r="D507" s="20">
        <v>0.5</v>
      </c>
      <c r="E507"/>
      <c r="G507" s="20">
        <f t="shared" si="11"/>
        <v>1</v>
      </c>
    </row>
    <row r="508" spans="3:7" ht="12.75">
      <c r="C508">
        <v>2</v>
      </c>
      <c r="D508">
        <v>2.13</v>
      </c>
      <c r="E508"/>
      <c r="G508" s="20">
        <f t="shared" si="11"/>
        <v>4.26</v>
      </c>
    </row>
    <row r="509" spans="3:7" ht="12.75">
      <c r="C509">
        <v>2</v>
      </c>
      <c r="D509" s="20">
        <v>2</v>
      </c>
      <c r="E509"/>
      <c r="G509" s="20">
        <f t="shared" si="11"/>
        <v>4</v>
      </c>
    </row>
    <row r="510" spans="1:7" ht="12.75">
      <c r="A510" t="s">
        <v>84</v>
      </c>
      <c r="B510" t="s">
        <v>237</v>
      </c>
      <c r="C510">
        <v>2</v>
      </c>
      <c r="D510">
        <v>3.97</v>
      </c>
      <c r="E510"/>
      <c r="G510" s="20">
        <f t="shared" si="11"/>
        <v>7.94</v>
      </c>
    </row>
    <row r="511" spans="3:7" ht="12.75">
      <c r="C511">
        <v>2</v>
      </c>
      <c r="D511" s="20">
        <v>4.25</v>
      </c>
      <c r="E511"/>
      <c r="G511" s="20">
        <f t="shared" si="11"/>
        <v>8.5</v>
      </c>
    </row>
    <row r="512" spans="2:7" ht="12.75">
      <c r="B512" t="s">
        <v>238</v>
      </c>
      <c r="C512">
        <v>2</v>
      </c>
      <c r="D512">
        <f>1+7.78</f>
        <v>8.780000000000001</v>
      </c>
      <c r="E512"/>
      <c r="G512" s="20">
        <f t="shared" si="11"/>
        <v>17.560000000000002</v>
      </c>
    </row>
    <row r="513" spans="3:7" ht="12.75">
      <c r="C513">
        <v>2</v>
      </c>
      <c r="D513">
        <f>1+3.88</f>
        <v>4.88</v>
      </c>
      <c r="E513"/>
      <c r="G513" s="20">
        <f t="shared" si="11"/>
        <v>9.76</v>
      </c>
    </row>
    <row r="514" spans="2:7" ht="12.75">
      <c r="B514" t="s">
        <v>239</v>
      </c>
      <c r="C514">
        <v>2</v>
      </c>
      <c r="D514">
        <v>2.96</v>
      </c>
      <c r="E514"/>
      <c r="G514" s="20">
        <f t="shared" si="11"/>
        <v>5.92</v>
      </c>
    </row>
    <row r="515" spans="3:7" ht="12.75">
      <c r="C515">
        <v>2</v>
      </c>
      <c r="D515">
        <f>2.87+1</f>
        <v>3.87</v>
      </c>
      <c r="E515"/>
      <c r="G515" s="20">
        <f t="shared" si="11"/>
        <v>7.74</v>
      </c>
    </row>
    <row r="516" spans="2:7" ht="12.75">
      <c r="B516" t="s">
        <v>240</v>
      </c>
      <c r="C516">
        <v>2</v>
      </c>
      <c r="D516">
        <v>2.93</v>
      </c>
      <c r="E516"/>
      <c r="G516" s="20">
        <f t="shared" si="11"/>
        <v>5.86</v>
      </c>
    </row>
    <row r="517" spans="3:7" ht="12.75">
      <c r="C517">
        <v>2</v>
      </c>
      <c r="D517">
        <f>1+2.87</f>
        <v>3.87</v>
      </c>
      <c r="E517"/>
      <c r="G517" s="20">
        <f t="shared" si="11"/>
        <v>7.74</v>
      </c>
    </row>
    <row r="518" spans="2:7" ht="12.75">
      <c r="B518" t="s">
        <v>241</v>
      </c>
      <c r="C518">
        <v>2</v>
      </c>
      <c r="D518">
        <v>4.38</v>
      </c>
      <c r="E518"/>
      <c r="G518" s="20">
        <f t="shared" si="11"/>
        <v>8.76</v>
      </c>
    </row>
    <row r="519" spans="3:7" ht="12.75">
      <c r="C519">
        <v>2</v>
      </c>
      <c r="D519">
        <f>1+3.95</f>
        <v>4.95</v>
      </c>
      <c r="E519"/>
      <c r="G519" s="20">
        <f t="shared" si="11"/>
        <v>9.9</v>
      </c>
    </row>
    <row r="520" spans="2:7" ht="12.75">
      <c r="B520" t="s">
        <v>242</v>
      </c>
      <c r="C520">
        <v>2</v>
      </c>
      <c r="D520">
        <f>1+4.89</f>
        <v>5.89</v>
      </c>
      <c r="E520"/>
      <c r="G520" s="20">
        <f t="shared" si="11"/>
        <v>11.78</v>
      </c>
    </row>
    <row r="521" spans="3:7" ht="12.75">
      <c r="C521">
        <v>2</v>
      </c>
      <c r="D521">
        <f>1+3.42</f>
        <v>4.42</v>
      </c>
      <c r="E521"/>
      <c r="G521" s="20">
        <f t="shared" si="11"/>
        <v>8.84</v>
      </c>
    </row>
    <row r="522" spans="2:7" ht="12.75">
      <c r="B522" t="s">
        <v>228</v>
      </c>
      <c r="C522">
        <v>2</v>
      </c>
      <c r="D522">
        <f>1+2.36</f>
        <v>3.36</v>
      </c>
      <c r="E522"/>
      <c r="G522" s="20">
        <f t="shared" si="11"/>
        <v>6.72</v>
      </c>
    </row>
    <row r="523" spans="3:7" ht="12.75">
      <c r="C523">
        <v>2</v>
      </c>
      <c r="D523">
        <f>1+1.85</f>
        <v>2.85</v>
      </c>
      <c r="E523"/>
      <c r="G523" s="20">
        <f t="shared" si="11"/>
        <v>5.7</v>
      </c>
    </row>
    <row r="524" spans="2:7" ht="12.75">
      <c r="B524" t="s">
        <v>243</v>
      </c>
      <c r="C524">
        <v>2</v>
      </c>
      <c r="D524">
        <v>5.19</v>
      </c>
      <c r="E524"/>
      <c r="G524" s="20">
        <f t="shared" si="11"/>
        <v>10.38</v>
      </c>
    </row>
    <row r="525" spans="3:7" ht="12.75">
      <c r="C525">
        <v>2</v>
      </c>
      <c r="D525">
        <f>3.97+1</f>
        <v>4.970000000000001</v>
      </c>
      <c r="E525"/>
      <c r="G525" s="20">
        <f t="shared" si="11"/>
        <v>9.940000000000001</v>
      </c>
    </row>
    <row r="526" spans="2:7" ht="12.75">
      <c r="B526" t="s">
        <v>264</v>
      </c>
      <c r="C526">
        <v>2</v>
      </c>
      <c r="D526">
        <v>5</v>
      </c>
      <c r="E526"/>
      <c r="G526" s="20">
        <f t="shared" si="11"/>
        <v>10</v>
      </c>
    </row>
    <row r="527" spans="3:7" ht="12.75">
      <c r="C527">
        <v>1</v>
      </c>
      <c r="D527">
        <v>1.5</v>
      </c>
      <c r="E527"/>
      <c r="G527" s="20">
        <f t="shared" si="11"/>
        <v>1.5</v>
      </c>
    </row>
    <row r="528" spans="2:7" ht="12.75">
      <c r="B528" t="s">
        <v>244</v>
      </c>
      <c r="C528">
        <v>4</v>
      </c>
      <c r="D528">
        <v>3.85</v>
      </c>
      <c r="E528"/>
      <c r="G528" s="20">
        <f t="shared" si="11"/>
        <v>15.4</v>
      </c>
    </row>
    <row r="529" spans="3:7" ht="12.75">
      <c r="C529">
        <v>4</v>
      </c>
      <c r="D529">
        <v>2.55</v>
      </c>
      <c r="E529"/>
      <c r="G529" s="20">
        <f t="shared" si="11"/>
        <v>10.2</v>
      </c>
    </row>
    <row r="530" spans="3:7" ht="12.75">
      <c r="C530">
        <v>1</v>
      </c>
      <c r="D530">
        <v>1.27</v>
      </c>
      <c r="E530"/>
      <c r="G530" s="20">
        <f t="shared" si="11"/>
        <v>1.27</v>
      </c>
    </row>
    <row r="531" spans="3:7" ht="12.75">
      <c r="C531">
        <v>2</v>
      </c>
      <c r="D531">
        <v>2.2</v>
      </c>
      <c r="E531"/>
      <c r="G531" s="20">
        <f t="shared" si="11"/>
        <v>4.4</v>
      </c>
    </row>
    <row r="532" spans="2:7" ht="12.75">
      <c r="B532" t="s">
        <v>245</v>
      </c>
      <c r="C532">
        <v>2</v>
      </c>
      <c r="D532">
        <f>2.96+0.1+2.93</f>
        <v>5.99</v>
      </c>
      <c r="E532"/>
      <c r="G532" s="20">
        <f t="shared" si="11"/>
        <v>11.98</v>
      </c>
    </row>
    <row r="533" spans="2:12" ht="12.75">
      <c r="B533" s="19"/>
      <c r="H533" s="20">
        <f>SUM(G479:G533)</f>
        <v>423.63999999999993</v>
      </c>
      <c r="I533" t="s">
        <v>63</v>
      </c>
      <c r="J533" t="s">
        <v>120</v>
      </c>
      <c r="L533" s="36"/>
    </row>
    <row r="534" spans="1:12" ht="12.75">
      <c r="A534" s="44" t="s">
        <v>417</v>
      </c>
      <c r="B534" s="44" t="s">
        <v>76</v>
      </c>
      <c r="H534" s="20">
        <f>H533</f>
        <v>423.63999999999993</v>
      </c>
      <c r="I534" t="s">
        <v>63</v>
      </c>
      <c r="J534" t="s">
        <v>120</v>
      </c>
      <c r="L534" s="36"/>
    </row>
    <row r="535" ht="12.75">
      <c r="L535" s="23"/>
    </row>
    <row r="536" spans="1:12" ht="12.75">
      <c r="A536" s="44" t="s">
        <v>418</v>
      </c>
      <c r="B536" s="44" t="s">
        <v>143</v>
      </c>
      <c r="C536" s="45"/>
      <c r="L536" s="23"/>
    </row>
    <row r="537" spans="1:12" ht="12.75">
      <c r="A537" t="s">
        <v>265</v>
      </c>
      <c r="B537" s="19"/>
      <c r="C537">
        <v>14</v>
      </c>
      <c r="D537" s="20">
        <v>1</v>
      </c>
      <c r="E537" s="20">
        <v>0.25</v>
      </c>
      <c r="G537" s="20">
        <f>C537*D537*E537</f>
        <v>3.5</v>
      </c>
      <c r="L537" s="23"/>
    </row>
    <row r="538" spans="1:12" ht="12.75">
      <c r="A538" t="s">
        <v>159</v>
      </c>
      <c r="C538">
        <v>16</v>
      </c>
      <c r="D538" s="20">
        <v>1</v>
      </c>
      <c r="E538" s="20">
        <v>0.25</v>
      </c>
      <c r="G538" s="20">
        <f>C538*D538*E538</f>
        <v>4</v>
      </c>
      <c r="L538" s="23"/>
    </row>
    <row r="539" spans="1:12" ht="12.75">
      <c r="A539" s="19"/>
      <c r="H539" s="20">
        <f>SUM(G537:G539)</f>
        <v>7.5</v>
      </c>
      <c r="I539" t="s">
        <v>68</v>
      </c>
      <c r="J539" t="s">
        <v>120</v>
      </c>
      <c r="L539" s="36"/>
    </row>
    <row r="540" spans="1:12" ht="12.75">
      <c r="A540" s="44" t="s">
        <v>419</v>
      </c>
      <c r="B540" s="44" t="s">
        <v>144</v>
      </c>
      <c r="H540" s="20">
        <f>H539</f>
        <v>7.5</v>
      </c>
      <c r="I540" t="s">
        <v>68</v>
      </c>
      <c r="J540" t="s">
        <v>120</v>
      </c>
      <c r="L540" s="36"/>
    </row>
    <row r="541" ht="12.75">
      <c r="L541" s="23"/>
    </row>
    <row r="542" spans="1:12" ht="12.75">
      <c r="A542" s="44" t="s">
        <v>420</v>
      </c>
      <c r="B542" s="44" t="s">
        <v>160</v>
      </c>
      <c r="L542" s="23"/>
    </row>
    <row r="543" spans="1:13" s="10" customFormat="1" ht="12.75">
      <c r="A543" s="119" t="s">
        <v>103</v>
      </c>
      <c r="B543" t="s">
        <v>266</v>
      </c>
      <c r="C543">
        <v>2</v>
      </c>
      <c r="D543" s="20">
        <v>1.85</v>
      </c>
      <c r="E543" s="20"/>
      <c r="F543" s="20">
        <v>2.88</v>
      </c>
      <c r="G543" s="20">
        <f>C543*D543*F543</f>
        <v>10.656</v>
      </c>
      <c r="H543" s="20"/>
      <c r="I543"/>
      <c r="J543"/>
      <c r="K543"/>
      <c r="L543" s="23"/>
      <c r="M543"/>
    </row>
    <row r="544" spans="1:12" s="10" customFormat="1" ht="12.75">
      <c r="A544"/>
      <c r="B544"/>
      <c r="C544">
        <v>2</v>
      </c>
      <c r="D544" s="20">
        <v>1.5</v>
      </c>
      <c r="E544" s="20"/>
      <c r="F544" s="20">
        <v>2.88</v>
      </c>
      <c r="G544" s="20">
        <f aca="true" t="shared" si="12" ref="G544:G553">C544*D544*F544</f>
        <v>8.64</v>
      </c>
      <c r="H544" s="20"/>
      <c r="I544"/>
      <c r="J544"/>
      <c r="K544"/>
      <c r="L544" s="23"/>
    </row>
    <row r="545" spans="1:12" s="10" customFormat="1" ht="12.75">
      <c r="A545"/>
      <c r="B545" t="s">
        <v>225</v>
      </c>
      <c r="C545">
        <v>2</v>
      </c>
      <c r="D545" s="20">
        <v>1.3</v>
      </c>
      <c r="E545" s="20"/>
      <c r="F545" s="20">
        <v>2.3</v>
      </c>
      <c r="G545" s="20">
        <f t="shared" si="12"/>
        <v>5.9799999999999995</v>
      </c>
      <c r="H545" s="20"/>
      <c r="I545"/>
      <c r="J545"/>
      <c r="K545"/>
      <c r="L545" s="23"/>
    </row>
    <row r="546" spans="1:12" s="10" customFormat="1" ht="12.75">
      <c r="A546"/>
      <c r="B546"/>
      <c r="C546">
        <v>2</v>
      </c>
      <c r="D546" s="20">
        <v>0.9</v>
      </c>
      <c r="E546" s="20"/>
      <c r="F546" s="20">
        <v>2.3</v>
      </c>
      <c r="G546" s="20">
        <f t="shared" si="12"/>
        <v>4.14</v>
      </c>
      <c r="H546" s="20"/>
      <c r="I546"/>
      <c r="J546"/>
      <c r="K546"/>
      <c r="L546" s="23"/>
    </row>
    <row r="547" spans="1:12" s="10" customFormat="1" ht="12.75">
      <c r="A547"/>
      <c r="B547"/>
      <c r="C547">
        <v>4</v>
      </c>
      <c r="D547" s="20">
        <v>1.5</v>
      </c>
      <c r="E547" s="20"/>
      <c r="F547" s="20">
        <v>2.3</v>
      </c>
      <c r="G547" s="20">
        <f t="shared" si="12"/>
        <v>13.799999999999999</v>
      </c>
      <c r="H547" s="20"/>
      <c r="I547"/>
      <c r="J547"/>
      <c r="K547"/>
      <c r="L547" s="23"/>
    </row>
    <row r="548" spans="1:12" s="10" customFormat="1" ht="12.75">
      <c r="A548"/>
      <c r="B548"/>
      <c r="C548">
        <v>1</v>
      </c>
      <c r="D548" s="20">
        <f>1+0.5+0.7+1.4+1+0.76+1.4+1.4</f>
        <v>8.16</v>
      </c>
      <c r="E548" s="20"/>
      <c r="F548" s="20">
        <v>2.3</v>
      </c>
      <c r="G548" s="20">
        <f t="shared" si="12"/>
        <v>18.767999999999997</v>
      </c>
      <c r="H548" s="20"/>
      <c r="I548"/>
      <c r="J548"/>
      <c r="K548"/>
      <c r="L548" s="23"/>
    </row>
    <row r="549" spans="1:12" s="10" customFormat="1" ht="12.75">
      <c r="A549"/>
      <c r="B549" t="s">
        <v>267</v>
      </c>
      <c r="C549">
        <v>2</v>
      </c>
      <c r="D549" s="20">
        <v>1.6</v>
      </c>
      <c r="E549" s="20"/>
      <c r="F549" s="20">
        <v>2.3</v>
      </c>
      <c r="G549" s="20">
        <f t="shared" si="12"/>
        <v>7.359999999999999</v>
      </c>
      <c r="H549" s="20"/>
      <c r="I549"/>
      <c r="J549"/>
      <c r="K549"/>
      <c r="L549" s="23"/>
    </row>
    <row r="550" spans="1:12" s="10" customFormat="1" ht="12.75">
      <c r="A550"/>
      <c r="B550"/>
      <c r="C550">
        <v>2</v>
      </c>
      <c r="D550" s="20">
        <v>1.2</v>
      </c>
      <c r="E550" s="20"/>
      <c r="F550" s="20">
        <v>2.3</v>
      </c>
      <c r="G550" s="20">
        <f t="shared" si="12"/>
        <v>5.52</v>
      </c>
      <c r="H550" s="20"/>
      <c r="I550"/>
      <c r="J550"/>
      <c r="K550"/>
      <c r="L550" s="23"/>
    </row>
    <row r="551" spans="1:12" s="10" customFormat="1" ht="12.75">
      <c r="A551"/>
      <c r="B551" t="s">
        <v>226</v>
      </c>
      <c r="C551">
        <v>4</v>
      </c>
      <c r="D551" s="20">
        <v>1.5</v>
      </c>
      <c r="E551" s="20"/>
      <c r="F551" s="20">
        <v>2.3</v>
      </c>
      <c r="G551" s="20">
        <f t="shared" si="12"/>
        <v>13.799999999999999</v>
      </c>
      <c r="H551" s="20"/>
      <c r="I551"/>
      <c r="J551"/>
      <c r="K551"/>
      <c r="L551" s="23"/>
    </row>
    <row r="552" spans="1:12" s="10" customFormat="1" ht="12.75">
      <c r="A552"/>
      <c r="B552"/>
      <c r="C552">
        <v>2</v>
      </c>
      <c r="D552" s="20">
        <v>2.16</v>
      </c>
      <c r="E552" s="20"/>
      <c r="F552" s="20">
        <v>2.3</v>
      </c>
      <c r="G552" s="20">
        <f t="shared" si="12"/>
        <v>9.936</v>
      </c>
      <c r="H552" s="20"/>
      <c r="I552"/>
      <c r="J552"/>
      <c r="K552"/>
      <c r="L552" s="23"/>
    </row>
    <row r="553" spans="1:12" s="10" customFormat="1" ht="12.75">
      <c r="A553"/>
      <c r="B553"/>
      <c r="C553">
        <v>2</v>
      </c>
      <c r="D553" s="20">
        <v>2</v>
      </c>
      <c r="E553" s="20"/>
      <c r="F553" s="20">
        <v>2.3</v>
      </c>
      <c r="G553" s="20">
        <f t="shared" si="12"/>
        <v>9.2</v>
      </c>
      <c r="H553" s="20"/>
      <c r="I553"/>
      <c r="J553"/>
      <c r="K553"/>
      <c r="L553" s="23"/>
    </row>
    <row r="554" spans="1:12" s="10" customFormat="1" ht="12.75">
      <c r="A554" t="s">
        <v>83</v>
      </c>
      <c r="B554" t="s">
        <v>220</v>
      </c>
      <c r="C554">
        <v>2</v>
      </c>
      <c r="D554" s="20">
        <v>1.82</v>
      </c>
      <c r="E554" s="20"/>
      <c r="F554" s="20">
        <v>2.48</v>
      </c>
      <c r="G554" s="20">
        <f>C554*D554*F554</f>
        <v>9.0272</v>
      </c>
      <c r="H554" s="20"/>
      <c r="I554"/>
      <c r="J554"/>
      <c r="K554"/>
      <c r="L554" s="23"/>
    </row>
    <row r="555" spans="1:12" s="10" customFormat="1" ht="12.75">
      <c r="A555"/>
      <c r="B555"/>
      <c r="C555">
        <v>2</v>
      </c>
      <c r="D555" s="20">
        <v>1.5</v>
      </c>
      <c r="E555" s="20"/>
      <c r="F555" s="20">
        <f>F554</f>
        <v>2.48</v>
      </c>
      <c r="G555" s="20">
        <f aca="true" t="shared" si="13" ref="G555:G563">C555*D555*F555</f>
        <v>7.4399999999999995</v>
      </c>
      <c r="H555" s="20"/>
      <c r="I555"/>
      <c r="J555"/>
      <c r="K555"/>
      <c r="L555" s="23"/>
    </row>
    <row r="556" spans="1:12" s="10" customFormat="1" ht="12.75">
      <c r="A556"/>
      <c r="B556" t="s">
        <v>234</v>
      </c>
      <c r="C556">
        <v>4</v>
      </c>
      <c r="D556" s="20">
        <v>0.77</v>
      </c>
      <c r="E556" s="20"/>
      <c r="F556" s="20">
        <f>F555</f>
        <v>2.48</v>
      </c>
      <c r="G556" s="20">
        <f t="shared" si="13"/>
        <v>7.6384</v>
      </c>
      <c r="H556" s="20"/>
      <c r="I556"/>
      <c r="J556"/>
      <c r="K556"/>
      <c r="L556" s="23"/>
    </row>
    <row r="557" spans="1:12" s="10" customFormat="1" ht="12.75">
      <c r="A557"/>
      <c r="B557"/>
      <c r="C557">
        <v>4</v>
      </c>
      <c r="D557" s="20">
        <v>1.48</v>
      </c>
      <c r="E557" s="20"/>
      <c r="F557" s="20">
        <f>F556</f>
        <v>2.48</v>
      </c>
      <c r="G557" s="20">
        <f t="shared" si="13"/>
        <v>14.6816</v>
      </c>
      <c r="H557" s="20"/>
      <c r="I557"/>
      <c r="J557"/>
      <c r="K557"/>
      <c r="L557" s="23"/>
    </row>
    <row r="558" spans="1:12" s="10" customFormat="1" ht="12.75">
      <c r="A558"/>
      <c r="B558"/>
      <c r="C558">
        <v>2</v>
      </c>
      <c r="D558" s="20">
        <v>3.06</v>
      </c>
      <c r="E558" s="20"/>
      <c r="F558" s="20">
        <f>F557</f>
        <v>2.48</v>
      </c>
      <c r="G558" s="20">
        <f t="shared" si="13"/>
        <v>15.1776</v>
      </c>
      <c r="H558" s="20"/>
      <c r="I558"/>
      <c r="J558"/>
      <c r="K558"/>
      <c r="L558" s="23"/>
    </row>
    <row r="559" spans="1:12" s="10" customFormat="1" ht="12.75">
      <c r="A559"/>
      <c r="B559"/>
      <c r="C559">
        <v>2</v>
      </c>
      <c r="D559" s="20">
        <v>0.95</v>
      </c>
      <c r="E559" s="20"/>
      <c r="F559" s="20">
        <f>F558</f>
        <v>2.48</v>
      </c>
      <c r="G559" s="20">
        <f t="shared" si="13"/>
        <v>4.712</v>
      </c>
      <c r="H559" s="20"/>
      <c r="I559"/>
      <c r="J559"/>
      <c r="K559"/>
      <c r="L559" s="23"/>
    </row>
    <row r="560" spans="1:13" ht="12.75">
      <c r="A560" t="s">
        <v>84</v>
      </c>
      <c r="B560" t="s">
        <v>225</v>
      </c>
      <c r="C560">
        <v>2</v>
      </c>
      <c r="D560" s="20">
        <v>1.25</v>
      </c>
      <c r="F560" s="20">
        <v>2.5</v>
      </c>
      <c r="G560" s="20">
        <f t="shared" si="13"/>
        <v>6.25</v>
      </c>
      <c r="L560" s="23"/>
      <c r="M560" s="10"/>
    </row>
    <row r="561" spans="3:12" ht="12.75">
      <c r="C561">
        <v>2</v>
      </c>
      <c r="D561" s="20">
        <v>0.9</v>
      </c>
      <c r="F561" s="20">
        <f aca="true" t="shared" si="14" ref="F561:F566">F560</f>
        <v>2.5</v>
      </c>
      <c r="G561" s="20">
        <f t="shared" si="13"/>
        <v>4.5</v>
      </c>
      <c r="L561" s="23"/>
    </row>
    <row r="562" spans="3:12" ht="12.75">
      <c r="C562">
        <v>4</v>
      </c>
      <c r="D562" s="20">
        <v>1.2</v>
      </c>
      <c r="F562" s="20">
        <f t="shared" si="14"/>
        <v>2.5</v>
      </c>
      <c r="G562" s="20">
        <f t="shared" si="13"/>
        <v>12</v>
      </c>
      <c r="L562" s="23"/>
    </row>
    <row r="563" spans="3:12" ht="12.75">
      <c r="C563">
        <v>1</v>
      </c>
      <c r="D563" s="20">
        <f>1+0.3+0.7+1.35+1+0.9+1+1.9</f>
        <v>8.15</v>
      </c>
      <c r="F563" s="20">
        <f t="shared" si="14"/>
        <v>2.5</v>
      </c>
      <c r="G563" s="20">
        <f t="shared" si="13"/>
        <v>20.375</v>
      </c>
      <c r="L563" s="23"/>
    </row>
    <row r="564" spans="2:12" ht="12.75">
      <c r="B564" t="s">
        <v>226</v>
      </c>
      <c r="C564">
        <v>4</v>
      </c>
      <c r="D564" s="20">
        <v>1.2</v>
      </c>
      <c r="F564" s="20">
        <f t="shared" si="14"/>
        <v>2.5</v>
      </c>
      <c r="G564" s="20">
        <f>C564*D564*F564</f>
        <v>12</v>
      </c>
      <c r="L564" s="23"/>
    </row>
    <row r="565" spans="3:12" ht="12.75">
      <c r="C565">
        <v>2</v>
      </c>
      <c r="D565" s="20">
        <v>2.25</v>
      </c>
      <c r="F565" s="20">
        <f t="shared" si="14"/>
        <v>2.5</v>
      </c>
      <c r="G565" s="20">
        <f>C565*D565*F565</f>
        <v>11.25</v>
      </c>
      <c r="L565" s="23"/>
    </row>
    <row r="566" spans="3:12" ht="12.75">
      <c r="C566">
        <v>2</v>
      </c>
      <c r="D566" s="20">
        <v>2</v>
      </c>
      <c r="F566" s="20">
        <f t="shared" si="14"/>
        <v>2.5</v>
      </c>
      <c r="G566" s="20">
        <f>C566*D566*F566</f>
        <v>10</v>
      </c>
      <c r="L566" s="23"/>
    </row>
    <row r="567" spans="1:12" ht="12.75">
      <c r="A567" s="19"/>
      <c r="H567" s="20">
        <f>SUM(G543:G567)</f>
        <v>242.8518</v>
      </c>
      <c r="I567" t="s">
        <v>68</v>
      </c>
      <c r="J567" t="s">
        <v>120</v>
      </c>
      <c r="L567" s="36"/>
    </row>
    <row r="568" spans="1:12" ht="12.75">
      <c r="A568" s="44" t="s">
        <v>421</v>
      </c>
      <c r="B568" s="44" t="s">
        <v>161</v>
      </c>
      <c r="H568" s="20">
        <f>H567</f>
        <v>242.8518</v>
      </c>
      <c r="I568" t="s">
        <v>68</v>
      </c>
      <c r="J568" t="s">
        <v>120</v>
      </c>
      <c r="L568" s="36"/>
    </row>
    <row r="569" ht="12.75">
      <c r="L569" s="23"/>
    </row>
    <row r="570" ht="12.75">
      <c r="L570" s="23"/>
    </row>
    <row r="572" spans="1:12" ht="18">
      <c r="A572" s="37" t="s">
        <v>77</v>
      </c>
      <c r="B572" s="40"/>
      <c r="C572" s="40"/>
      <c r="D572" s="64"/>
      <c r="E572" s="64"/>
      <c r="F572" s="64"/>
      <c r="G572" s="64"/>
      <c r="H572" s="64"/>
      <c r="I572" s="40"/>
      <c r="J572" s="40"/>
      <c r="K572" s="40"/>
      <c r="L572" s="64"/>
    </row>
    <row r="573" spans="1:7" ht="12.75">
      <c r="A573" s="10"/>
      <c r="B573" t="s">
        <v>145</v>
      </c>
      <c r="D573" s="20">
        <v>10</v>
      </c>
      <c r="E573" s="20">
        <v>6.4</v>
      </c>
      <c r="G573" s="20">
        <f>D573*E573</f>
        <v>64</v>
      </c>
    </row>
    <row r="574" spans="1:12" ht="12.75">
      <c r="A574" s="10"/>
      <c r="D574" s="20">
        <v>3.4</v>
      </c>
      <c r="E574" s="20">
        <f>1.42/2</f>
        <v>0.71</v>
      </c>
      <c r="G574" s="20">
        <f>D574*E574</f>
        <v>2.4139999999999997</v>
      </c>
      <c r="H574" s="20">
        <f>SUM(G573:G574)</f>
        <v>66.414</v>
      </c>
      <c r="I574" t="s">
        <v>68</v>
      </c>
      <c r="L574"/>
    </row>
    <row r="576" spans="1:12" ht="12.75">
      <c r="A576" s="56" t="s">
        <v>422</v>
      </c>
      <c r="B576" s="56"/>
      <c r="C576" s="127"/>
      <c r="D576" s="128"/>
      <c r="E576" s="128"/>
      <c r="F576" s="128"/>
      <c r="G576" s="128"/>
      <c r="H576" s="128"/>
      <c r="I576" s="127"/>
      <c r="J576" s="127"/>
      <c r="K576" s="129"/>
      <c r="L576" s="128"/>
    </row>
    <row r="577" spans="1:12" ht="12.75">
      <c r="A577" s="54"/>
      <c r="B577" s="54" t="s">
        <v>475</v>
      </c>
      <c r="C577" s="69"/>
      <c r="D577" s="87"/>
      <c r="E577" s="87"/>
      <c r="F577" s="87"/>
      <c r="G577" s="87"/>
      <c r="H577" s="87"/>
      <c r="I577" s="69"/>
      <c r="J577" s="69"/>
      <c r="K577" s="35"/>
      <c r="L577" s="87"/>
    </row>
    <row r="578" spans="1:11" ht="12.75">
      <c r="A578" s="44" t="s">
        <v>423</v>
      </c>
      <c r="B578" s="44" t="s">
        <v>21</v>
      </c>
      <c r="C578" s="45"/>
      <c r="D578" s="46"/>
      <c r="E578" s="46"/>
      <c r="K578" s="9"/>
    </row>
    <row r="579" spans="1:12" s="33" customFormat="1" ht="12.75">
      <c r="A579" s="54"/>
      <c r="B579" s="117" t="s">
        <v>268</v>
      </c>
      <c r="D579" s="50"/>
      <c r="E579" s="50"/>
      <c r="F579" s="50"/>
      <c r="G579" s="50"/>
      <c r="H579" s="50"/>
      <c r="K579" s="55"/>
      <c r="L579" s="50"/>
    </row>
    <row r="580" spans="1:12" s="33" customFormat="1" ht="12.75">
      <c r="A580" s="54"/>
      <c r="B580" s="117" t="s">
        <v>269</v>
      </c>
      <c r="D580" s="50"/>
      <c r="E580" s="50"/>
      <c r="F580" s="50"/>
      <c r="G580" s="50"/>
      <c r="H580" s="50"/>
      <c r="K580" s="55"/>
      <c r="L580" s="50"/>
    </row>
    <row r="581" spans="1:7" ht="12.75">
      <c r="A581" s="10"/>
      <c r="B581" t="s">
        <v>270</v>
      </c>
      <c r="C581">
        <v>1</v>
      </c>
      <c r="D581" s="20">
        <v>10</v>
      </c>
      <c r="G581" s="20">
        <f>D581*C581</f>
        <v>10</v>
      </c>
    </row>
    <row r="582" spans="1:12" ht="12.75">
      <c r="A582" s="10"/>
      <c r="C582">
        <v>2</v>
      </c>
      <c r="D582" s="20">
        <v>6.4</v>
      </c>
      <c r="G582" s="20">
        <f>D582*C582</f>
        <v>12.8</v>
      </c>
      <c r="H582" s="20">
        <f>SUM(G581:G582)</f>
        <v>22.8</v>
      </c>
      <c r="I582" t="s">
        <v>213</v>
      </c>
      <c r="J582" t="s">
        <v>61</v>
      </c>
      <c r="L582" s="36"/>
    </row>
    <row r="583" spans="1:2" ht="12.75">
      <c r="A583" s="44" t="s">
        <v>424</v>
      </c>
      <c r="B583" s="44" t="s">
        <v>476</v>
      </c>
    </row>
    <row r="584" spans="1:7" ht="12.75">
      <c r="A584" s="10"/>
      <c r="B584" t="s">
        <v>271</v>
      </c>
      <c r="C584">
        <f>(10/0.4)+1</f>
        <v>26</v>
      </c>
      <c r="D584" s="20">
        <v>6.4</v>
      </c>
      <c r="G584" s="20">
        <f>C584*D584</f>
        <v>166.4</v>
      </c>
    </row>
    <row r="585" spans="1:12" ht="12.75">
      <c r="A585" s="10"/>
      <c r="H585" s="20">
        <f>G584</f>
        <v>166.4</v>
      </c>
      <c r="I585" t="s">
        <v>63</v>
      </c>
      <c r="J585" t="s">
        <v>120</v>
      </c>
      <c r="L585" s="36"/>
    </row>
    <row r="586" ht="12.75">
      <c r="A586" s="10"/>
    </row>
    <row r="587" spans="1:2" ht="12.75">
      <c r="A587" s="44" t="s">
        <v>425</v>
      </c>
      <c r="B587" s="44" t="s">
        <v>146</v>
      </c>
    </row>
    <row r="588" spans="1:7" ht="12.75">
      <c r="A588" s="10"/>
      <c r="C588">
        <v>2</v>
      </c>
      <c r="D588" s="20">
        <v>3</v>
      </c>
      <c r="G588" s="20">
        <f>D588*C588</f>
        <v>6</v>
      </c>
    </row>
    <row r="589" spans="1:12" ht="12.75">
      <c r="A589" s="10"/>
      <c r="C589">
        <v>2</v>
      </c>
      <c r="D589" s="20">
        <v>2.3</v>
      </c>
      <c r="G589" s="20">
        <f>D589*C589</f>
        <v>4.6</v>
      </c>
      <c r="H589" s="20">
        <f>SUM(G588:G589)</f>
        <v>10.6</v>
      </c>
      <c r="I589" t="s">
        <v>63</v>
      </c>
      <c r="J589" t="s">
        <v>120</v>
      </c>
      <c r="L589" s="36"/>
    </row>
    <row r="590" spans="1:12" ht="12.75">
      <c r="A590" s="44" t="s">
        <v>426</v>
      </c>
      <c r="B590" s="44" t="s">
        <v>147</v>
      </c>
      <c r="L590" s="23"/>
    </row>
    <row r="591" spans="1:7" ht="12.75">
      <c r="A591" s="10"/>
      <c r="C591">
        <v>2</v>
      </c>
      <c r="D591" s="20">
        <v>3</v>
      </c>
      <c r="G591" s="20">
        <f>D591*C591</f>
        <v>6</v>
      </c>
    </row>
    <row r="592" spans="1:12" ht="12.75">
      <c r="A592" s="10"/>
      <c r="C592">
        <v>2</v>
      </c>
      <c r="D592" s="20">
        <v>2.3</v>
      </c>
      <c r="G592" s="20">
        <f>D592*C592</f>
        <v>4.6</v>
      </c>
      <c r="H592" s="20">
        <f>SUM(G591:G592)</f>
        <v>10.6</v>
      </c>
      <c r="I592" t="s">
        <v>63</v>
      </c>
      <c r="J592" t="s">
        <v>120</v>
      </c>
      <c r="L592" s="36"/>
    </row>
    <row r="593" spans="1:11" ht="12.75">
      <c r="A593" s="44" t="s">
        <v>427</v>
      </c>
      <c r="B593" s="44" t="s">
        <v>22</v>
      </c>
      <c r="C593" s="45"/>
      <c r="D593" s="46"/>
      <c r="E593" s="46"/>
      <c r="F593" s="46"/>
      <c r="G593" s="46"/>
      <c r="K593" s="9"/>
    </row>
    <row r="594" spans="2:11" ht="12.75">
      <c r="B594" t="s">
        <v>272</v>
      </c>
      <c r="D594" s="20">
        <v>10</v>
      </c>
      <c r="E594" s="20">
        <v>6.4</v>
      </c>
      <c r="G594" s="20">
        <f>D594*E594</f>
        <v>64</v>
      </c>
      <c r="K594" s="9"/>
    </row>
    <row r="595" spans="4:12" ht="12.75">
      <c r="D595" s="20">
        <v>3.4</v>
      </c>
      <c r="E595" s="20">
        <f>1.42/2</f>
        <v>0.71</v>
      </c>
      <c r="G595" s="20">
        <f>D595*E595</f>
        <v>2.4139999999999997</v>
      </c>
      <c r="H595" s="20">
        <f>SUM(G594:G595)</f>
        <v>66.414</v>
      </c>
      <c r="I595" t="s">
        <v>68</v>
      </c>
      <c r="J595" t="s">
        <v>120</v>
      </c>
      <c r="L595" s="36"/>
    </row>
    <row r="596" spans="1:11" ht="12.75">
      <c r="A596" s="44" t="s">
        <v>428</v>
      </c>
      <c r="B596" s="44" t="s">
        <v>512</v>
      </c>
      <c r="C596" s="45"/>
      <c r="D596" s="46"/>
      <c r="K596" s="9"/>
    </row>
    <row r="597" spans="1:12" ht="12.75">
      <c r="A597" s="10"/>
      <c r="D597"/>
      <c r="E597"/>
      <c r="F597"/>
      <c r="G597"/>
      <c r="H597" s="20">
        <f>H595</f>
        <v>66.414</v>
      </c>
      <c r="I597" t="s">
        <v>68</v>
      </c>
      <c r="J597" t="s">
        <v>120</v>
      </c>
      <c r="L597" s="36"/>
    </row>
    <row r="598" spans="1:12" ht="12.75">
      <c r="A598" s="44" t="s">
        <v>429</v>
      </c>
      <c r="B598" s="44" t="s">
        <v>273</v>
      </c>
      <c r="C598" s="45"/>
      <c r="D598" s="46"/>
      <c r="L598" s="23"/>
    </row>
    <row r="599" spans="1:12" ht="12.75">
      <c r="A599" s="69"/>
      <c r="B599" s="33" t="s">
        <v>529</v>
      </c>
      <c r="C599" s="33">
        <v>1</v>
      </c>
      <c r="D599" s="50">
        <v>2.5</v>
      </c>
      <c r="E599" s="50"/>
      <c r="F599" s="50"/>
      <c r="G599" s="20">
        <f>C599*D599</f>
        <v>2.5</v>
      </c>
      <c r="H599" s="20">
        <f>SUM(G599:G599)</f>
        <v>2.5</v>
      </c>
      <c r="I599" t="s">
        <v>63</v>
      </c>
      <c r="J599" t="s">
        <v>120</v>
      </c>
      <c r="K599" s="33"/>
      <c r="L599" s="36"/>
    </row>
    <row r="600" spans="1:12" ht="12.75">
      <c r="A600" s="44" t="s">
        <v>430</v>
      </c>
      <c r="B600" s="44" t="s">
        <v>23</v>
      </c>
      <c r="C600" s="45"/>
      <c r="D600" s="46"/>
      <c r="L600" s="23"/>
    </row>
    <row r="601" spans="1:12" ht="12.75">
      <c r="A601" s="69"/>
      <c r="B601" s="33" t="s">
        <v>274</v>
      </c>
      <c r="C601" s="33"/>
      <c r="D601" s="50"/>
      <c r="E601" s="50"/>
      <c r="F601" s="50"/>
      <c r="H601" s="20" t="s">
        <v>8</v>
      </c>
      <c r="K601" s="33"/>
      <c r="L601" s="36"/>
    </row>
    <row r="602" spans="1:12" ht="12.75">
      <c r="A602" s="69"/>
      <c r="B602" s="33"/>
      <c r="C602" s="33"/>
      <c r="D602" s="50"/>
      <c r="E602" s="50"/>
      <c r="F602" s="50"/>
      <c r="G602" s="50"/>
      <c r="H602" s="50"/>
      <c r="I602" s="33"/>
      <c r="J602" s="33"/>
      <c r="K602" s="55"/>
      <c r="L602" s="50"/>
    </row>
    <row r="603" spans="1:11" ht="12.75">
      <c r="A603" s="10"/>
      <c r="K603" s="9"/>
    </row>
    <row r="604" spans="1:12" ht="12.75">
      <c r="A604" s="65" t="s">
        <v>431</v>
      </c>
      <c r="B604" s="65"/>
      <c r="C604" s="42"/>
      <c r="D604" s="43"/>
      <c r="E604" s="43"/>
      <c r="F604" s="43"/>
      <c r="G604" s="43"/>
      <c r="H604" s="43"/>
      <c r="I604" s="42"/>
      <c r="J604" s="42"/>
      <c r="K604" s="67"/>
      <c r="L604" s="43"/>
    </row>
    <row r="605" spans="1:11" ht="12.75">
      <c r="A605" s="44" t="s">
        <v>432</v>
      </c>
      <c r="B605" s="44" t="s">
        <v>24</v>
      </c>
      <c r="C605" s="45"/>
      <c r="D605" s="46"/>
      <c r="E605" s="46"/>
      <c r="F605" s="46"/>
      <c r="G605" s="46"/>
      <c r="K605" s="9"/>
    </row>
    <row r="606" spans="1:12" ht="12.75">
      <c r="A606" s="69"/>
      <c r="B606" t="s">
        <v>145</v>
      </c>
      <c r="D606" s="20">
        <v>10</v>
      </c>
      <c r="E606" s="20">
        <v>6.4</v>
      </c>
      <c r="G606" s="20">
        <f>D606*E606</f>
        <v>64</v>
      </c>
      <c r="J606" s="33"/>
      <c r="K606" s="55"/>
      <c r="L606" s="50"/>
    </row>
    <row r="607" spans="1:12" ht="12.75">
      <c r="A607" s="10"/>
      <c r="D607" s="20">
        <v>3.4</v>
      </c>
      <c r="E607" s="20">
        <f>1.42/2</f>
        <v>0.71</v>
      </c>
      <c r="G607" s="20">
        <f>D607*E607</f>
        <v>2.4139999999999997</v>
      </c>
      <c r="H607" s="20">
        <f>SUM(G606:G607)</f>
        <v>66.414</v>
      </c>
      <c r="I607" t="s">
        <v>68</v>
      </c>
      <c r="J607" t="s">
        <v>120</v>
      </c>
      <c r="L607" s="36"/>
    </row>
    <row r="608" spans="1:13" s="33" customFormat="1" ht="12.75">
      <c r="A608" s="44" t="s">
        <v>433</v>
      </c>
      <c r="B608" s="44" t="s">
        <v>148</v>
      </c>
      <c r="C608"/>
      <c r="D608" s="20"/>
      <c r="E608" s="20"/>
      <c r="F608" s="20"/>
      <c r="G608" s="20"/>
      <c r="H608" s="20"/>
      <c r="I608"/>
      <c r="J608"/>
      <c r="K608"/>
      <c r="L608" s="23"/>
      <c r="M608"/>
    </row>
    <row r="609" spans="1:13" ht="12.75">
      <c r="A609" s="44" t="s">
        <v>434</v>
      </c>
      <c r="B609" s="77" t="s">
        <v>29</v>
      </c>
      <c r="L609" s="23"/>
      <c r="M609" s="33"/>
    </row>
    <row r="610" spans="1:13" s="33" customFormat="1" ht="12.75">
      <c r="A610" s="69"/>
      <c r="B610" s="120" t="s">
        <v>275</v>
      </c>
      <c r="C610" s="33">
        <v>2</v>
      </c>
      <c r="D610" s="50">
        <v>5.2</v>
      </c>
      <c r="E610" s="50"/>
      <c r="F610" s="50"/>
      <c r="G610" s="50">
        <f>D610</f>
        <v>5.2</v>
      </c>
      <c r="H610" s="50"/>
      <c r="L610" s="83"/>
      <c r="M610"/>
    </row>
    <row r="611" spans="1:12" s="33" customFormat="1" ht="12.75">
      <c r="A611" s="69"/>
      <c r="B611" s="120" t="s">
        <v>276</v>
      </c>
      <c r="C611" s="33" t="s">
        <v>281</v>
      </c>
      <c r="D611" s="50"/>
      <c r="E611" s="50"/>
      <c r="F611" s="50"/>
      <c r="G611" s="50">
        <f>D611</f>
        <v>0</v>
      </c>
      <c r="H611" s="50"/>
      <c r="L611" s="83"/>
    </row>
    <row r="612" spans="1:13" ht="12.75">
      <c r="A612" s="69"/>
      <c r="B612" s="120" t="s">
        <v>277</v>
      </c>
      <c r="C612" s="33">
        <v>2</v>
      </c>
      <c r="D612" s="50">
        <v>2.2</v>
      </c>
      <c r="E612" s="50"/>
      <c r="F612" s="50"/>
      <c r="G612" s="50">
        <f>D612</f>
        <v>2.2</v>
      </c>
      <c r="H612" s="50"/>
      <c r="I612" s="33"/>
      <c r="J612" s="33"/>
      <c r="K612" s="33"/>
      <c r="L612" s="83"/>
      <c r="M612" s="33"/>
    </row>
    <row r="613" spans="1:12" ht="12.75">
      <c r="A613" s="69"/>
      <c r="B613" s="76"/>
      <c r="C613" s="33"/>
      <c r="D613" s="33"/>
      <c r="E613" s="33"/>
      <c r="F613" s="33"/>
      <c r="G613" s="33"/>
      <c r="H613" s="50">
        <f>SUM(G610:G613)</f>
        <v>7.4</v>
      </c>
      <c r="I613" s="33" t="s">
        <v>63</v>
      </c>
      <c r="J613" t="s">
        <v>120</v>
      </c>
      <c r="K613" s="33"/>
      <c r="L613" s="36"/>
    </row>
    <row r="614" spans="1:13" s="33" customFormat="1" ht="12.75">
      <c r="A614" s="69"/>
      <c r="B614" s="75"/>
      <c r="D614" s="50"/>
      <c r="E614" s="50"/>
      <c r="F614" s="50"/>
      <c r="G614" s="50"/>
      <c r="H614" s="50"/>
      <c r="L614" s="83"/>
      <c r="M614"/>
    </row>
    <row r="615" spans="1:13" ht="12.75">
      <c r="A615" s="44" t="s">
        <v>435</v>
      </c>
      <c r="B615" s="77" t="s">
        <v>25</v>
      </c>
      <c r="C615" s="10"/>
      <c r="D615" s="88"/>
      <c r="E615" s="88"/>
      <c r="F615" s="88"/>
      <c r="M615" s="33"/>
    </row>
    <row r="616" spans="1:13" s="33" customFormat="1" ht="12.75">
      <c r="A616" s="10"/>
      <c r="B616" s="8" t="s">
        <v>278</v>
      </c>
      <c r="C616">
        <v>2</v>
      </c>
      <c r="D616" s="20">
        <v>3</v>
      </c>
      <c r="E616" s="20"/>
      <c r="F616" s="20"/>
      <c r="G616" s="20">
        <f>C616*D616</f>
        <v>6</v>
      </c>
      <c r="H616" s="20"/>
      <c r="I616"/>
      <c r="J616"/>
      <c r="K616"/>
      <c r="L616" s="23"/>
      <c r="M616"/>
    </row>
    <row r="617" spans="1:13" ht="12.75">
      <c r="A617" s="10"/>
      <c r="B617" s="8"/>
      <c r="C617">
        <v>2</v>
      </c>
      <c r="D617" s="20">
        <v>2</v>
      </c>
      <c r="G617" s="20">
        <f>C617*D617</f>
        <v>4</v>
      </c>
      <c r="L617" s="23"/>
      <c r="M617" s="33"/>
    </row>
    <row r="618" spans="1:13" s="33" customFormat="1" ht="12.75">
      <c r="A618" s="10"/>
      <c r="B618" s="8"/>
      <c r="C618" s="8"/>
      <c r="D618" s="8"/>
      <c r="E618" s="8"/>
      <c r="F618" s="8"/>
      <c r="G618" s="8"/>
      <c r="H618" s="20">
        <f>SUM(G616:G618)</f>
        <v>10</v>
      </c>
      <c r="I618" t="s">
        <v>63</v>
      </c>
      <c r="J618" t="s">
        <v>120</v>
      </c>
      <c r="K618"/>
      <c r="L618" s="36"/>
      <c r="M618"/>
    </row>
    <row r="619" spans="1:12" s="33" customFormat="1" ht="12.75">
      <c r="A619" s="44" t="s">
        <v>436</v>
      </c>
      <c r="B619" s="77" t="s">
        <v>27</v>
      </c>
      <c r="C619" s="10"/>
      <c r="D619" s="88"/>
      <c r="E619" s="88"/>
      <c r="F619" s="88"/>
      <c r="G619" s="20"/>
      <c r="H619" s="20"/>
      <c r="I619"/>
      <c r="J619"/>
      <c r="K619"/>
      <c r="L619" s="20"/>
    </row>
    <row r="620" spans="1:12" s="33" customFormat="1" ht="12.75">
      <c r="A620" s="10"/>
      <c r="B620" s="8" t="s">
        <v>279</v>
      </c>
      <c r="C620">
        <v>2</v>
      </c>
      <c r="D620" s="20">
        <v>2.6</v>
      </c>
      <c r="E620" s="20"/>
      <c r="F620" s="20"/>
      <c r="G620" s="20">
        <f>C620*D620</f>
        <v>5.2</v>
      </c>
      <c r="H620" s="20"/>
      <c r="I620"/>
      <c r="J620"/>
      <c r="K620"/>
      <c r="L620" s="23"/>
    </row>
    <row r="621" spans="1:12" s="33" customFormat="1" ht="12.75">
      <c r="A621" s="10"/>
      <c r="B621" s="8"/>
      <c r="C621" s="8"/>
      <c r="D621" s="8"/>
      <c r="E621" s="8"/>
      <c r="F621" s="8"/>
      <c r="G621" s="8"/>
      <c r="H621" s="20">
        <f>SUM(G620:G621)</f>
        <v>5.2</v>
      </c>
      <c r="I621" t="s">
        <v>63</v>
      </c>
      <c r="J621" t="s">
        <v>120</v>
      </c>
      <c r="K621"/>
      <c r="L621" s="36"/>
    </row>
    <row r="622" spans="1:13" ht="12.75">
      <c r="A622" s="44" t="s">
        <v>437</v>
      </c>
      <c r="B622" s="77" t="s">
        <v>26</v>
      </c>
      <c r="C622" s="10"/>
      <c r="D622" s="88"/>
      <c r="E622" s="88"/>
      <c r="F622" s="88"/>
      <c r="M622" s="33"/>
    </row>
    <row r="623" spans="1:12" ht="12.75">
      <c r="A623" s="10"/>
      <c r="B623" s="8" t="s">
        <v>280</v>
      </c>
      <c r="C623">
        <v>2</v>
      </c>
      <c r="D623" s="20">
        <v>3</v>
      </c>
      <c r="G623" s="20">
        <f>C623*D623</f>
        <v>6</v>
      </c>
      <c r="H623" s="20">
        <f>G623</f>
        <v>6</v>
      </c>
      <c r="I623" t="s">
        <v>63</v>
      </c>
      <c r="J623" t="s">
        <v>120</v>
      </c>
      <c r="L623" s="36"/>
    </row>
    <row r="624" spans="1:12" ht="12.75">
      <c r="A624" s="44" t="s">
        <v>438</v>
      </c>
      <c r="B624" s="77" t="s">
        <v>28</v>
      </c>
      <c r="C624" s="66"/>
      <c r="D624" s="97"/>
      <c r="E624" s="88"/>
      <c r="F624" s="88"/>
      <c r="H624" s="88"/>
      <c r="I624" s="10"/>
      <c r="J624" s="10"/>
      <c r="L624" s="88"/>
    </row>
    <row r="625" spans="1:12" ht="12.75">
      <c r="A625" s="54"/>
      <c r="B625" s="120" t="s">
        <v>530</v>
      </c>
      <c r="C625" s="69"/>
      <c r="D625" s="87"/>
      <c r="E625" s="87"/>
      <c r="F625" s="87"/>
      <c r="G625" s="50"/>
      <c r="H625" s="87"/>
      <c r="I625" s="69"/>
      <c r="J625" s="69"/>
      <c r="K625" s="33"/>
      <c r="L625" s="87"/>
    </row>
    <row r="626" spans="1:13" ht="12.75">
      <c r="A626" s="10"/>
      <c r="B626" s="8"/>
      <c r="H626" s="20" t="s">
        <v>8</v>
      </c>
      <c r="J626" t="s">
        <v>61</v>
      </c>
      <c r="L626" s="36"/>
      <c r="M626" s="33"/>
    </row>
    <row r="627" spans="1:12" ht="12.75">
      <c r="A627" s="10"/>
      <c r="B627" s="48"/>
      <c r="C627" s="10"/>
      <c r="D627" s="88"/>
      <c r="E627" s="88"/>
      <c r="F627" s="88"/>
      <c r="H627" s="88"/>
      <c r="I627" s="10"/>
      <c r="J627" s="10"/>
      <c r="K627" s="10"/>
      <c r="L627" s="88"/>
    </row>
    <row r="628" spans="1:12" ht="12.75">
      <c r="A628" s="65" t="s">
        <v>439</v>
      </c>
      <c r="B628" s="68"/>
      <c r="C628" s="68"/>
      <c r="D628" s="86"/>
      <c r="E628" s="86"/>
      <c r="F628" s="86"/>
      <c r="G628" s="43"/>
      <c r="H628" s="43"/>
      <c r="I628" s="68"/>
      <c r="J628" s="68"/>
      <c r="K628" s="68"/>
      <c r="L628" s="85"/>
    </row>
    <row r="629" spans="1:12" ht="12.75">
      <c r="A629" s="44" t="s">
        <v>440</v>
      </c>
      <c r="B629" s="44" t="s">
        <v>149</v>
      </c>
      <c r="C629" s="66"/>
      <c r="D629" s="97"/>
      <c r="E629" s="88"/>
      <c r="F629" s="88"/>
      <c r="I629" s="10"/>
      <c r="J629" s="10"/>
      <c r="K629" s="10"/>
      <c r="L629" s="23"/>
    </row>
    <row r="630" spans="1:13" s="33" customFormat="1" ht="12.75">
      <c r="A630" s="10"/>
      <c r="B630" s="119" t="s">
        <v>282</v>
      </c>
      <c r="C630" s="10">
        <v>6</v>
      </c>
      <c r="D630" s="88"/>
      <c r="E630" s="88"/>
      <c r="F630" s="88"/>
      <c r="G630" s="20">
        <f>C630</f>
        <v>6</v>
      </c>
      <c r="H630" s="20">
        <f>G630</f>
        <v>6</v>
      </c>
      <c r="I630" s="10" t="s">
        <v>64</v>
      </c>
      <c r="J630" s="10" t="s">
        <v>120</v>
      </c>
      <c r="K630" s="35"/>
      <c r="L630" s="36"/>
      <c r="M630"/>
    </row>
    <row r="631" spans="1:12" s="33" customFormat="1" ht="12.75">
      <c r="A631" s="10"/>
      <c r="B631" s="10"/>
      <c r="C631"/>
      <c r="D631" s="20"/>
      <c r="E631" s="20"/>
      <c r="F631" s="20"/>
      <c r="G631" s="20"/>
      <c r="H631" s="20"/>
      <c r="I631" s="10"/>
      <c r="J631" s="10"/>
      <c r="K631" s="35"/>
      <c r="L631" s="23"/>
    </row>
    <row r="632" spans="1:13" ht="12.75">
      <c r="A632" s="65" t="s">
        <v>441</v>
      </c>
      <c r="B632" s="68"/>
      <c r="C632" s="68"/>
      <c r="D632" s="86"/>
      <c r="E632" s="86"/>
      <c r="F632" s="86"/>
      <c r="G632" s="43"/>
      <c r="H632" s="43"/>
      <c r="I632" s="68"/>
      <c r="J632" s="68"/>
      <c r="K632" s="68"/>
      <c r="L632" s="85"/>
      <c r="M632" s="33"/>
    </row>
    <row r="633" spans="1:11" ht="12.75">
      <c r="A633" s="44" t="s">
        <v>442</v>
      </c>
      <c r="B633" s="44" t="s">
        <v>30</v>
      </c>
      <c r="C633" s="10"/>
      <c r="D633" s="88"/>
      <c r="E633" s="88"/>
      <c r="F633" s="88"/>
      <c r="I633" s="20"/>
      <c r="J633" s="20"/>
      <c r="K633" s="20"/>
    </row>
    <row r="634" spans="1:12" ht="12.75">
      <c r="A634" s="54"/>
      <c r="B634" s="54"/>
      <c r="C634" s="10">
        <v>1</v>
      </c>
      <c r="D634" s="88"/>
      <c r="E634" s="88"/>
      <c r="F634" s="88"/>
      <c r="G634" s="20">
        <f>C634</f>
        <v>1</v>
      </c>
      <c r="H634" s="20">
        <f>G634</f>
        <v>1</v>
      </c>
      <c r="I634" s="10" t="s">
        <v>64</v>
      </c>
      <c r="J634" s="10" t="s">
        <v>509</v>
      </c>
      <c r="K634" s="35"/>
      <c r="L634" s="36"/>
    </row>
    <row r="635" spans="1:13" s="33" customFormat="1" ht="12.75">
      <c r="A635" s="69"/>
      <c r="B635" s="69"/>
      <c r="C635"/>
      <c r="D635" s="20"/>
      <c r="E635" s="20"/>
      <c r="F635" s="20"/>
      <c r="G635" s="20"/>
      <c r="H635" s="20"/>
      <c r="I635" s="10"/>
      <c r="J635" s="10"/>
      <c r="K635" s="35"/>
      <c r="L635" s="23"/>
      <c r="M635"/>
    </row>
    <row r="636" spans="1:12" s="33" customFormat="1" ht="12.75">
      <c r="A636" s="44" t="s">
        <v>443</v>
      </c>
      <c r="B636" s="44" t="s">
        <v>31</v>
      </c>
      <c r="C636" s="10">
        <v>2</v>
      </c>
      <c r="D636" s="88"/>
      <c r="E636" s="88"/>
      <c r="F636" s="88"/>
      <c r="G636" s="20">
        <f>C636</f>
        <v>2</v>
      </c>
      <c r="H636" s="20">
        <f>G636</f>
        <v>2</v>
      </c>
      <c r="I636" s="10" t="s">
        <v>64</v>
      </c>
      <c r="J636" s="10" t="s">
        <v>509</v>
      </c>
      <c r="K636" s="35"/>
      <c r="L636" s="36"/>
    </row>
    <row r="637" spans="2:13" ht="12.75">
      <c r="B637" s="10"/>
      <c r="M637" s="33"/>
    </row>
    <row r="638" spans="1:12" ht="18">
      <c r="A638" s="37" t="s">
        <v>78</v>
      </c>
      <c r="B638" s="40"/>
      <c r="C638" s="40"/>
      <c r="D638" s="64"/>
      <c r="E638" s="64"/>
      <c r="F638" s="64"/>
      <c r="G638" s="64"/>
      <c r="H638" s="64"/>
      <c r="I638" s="40"/>
      <c r="J638" s="40"/>
      <c r="K638" s="40"/>
      <c r="L638" s="64"/>
    </row>
    <row r="640" spans="1:12" ht="12.75">
      <c r="A640" s="56" t="s">
        <v>477</v>
      </c>
      <c r="B640" s="57"/>
      <c r="C640" s="57"/>
      <c r="D640" s="58"/>
      <c r="E640" s="58"/>
      <c r="F640" s="58"/>
      <c r="G640" s="58"/>
      <c r="H640" s="58"/>
      <c r="I640" s="57"/>
      <c r="J640" s="57"/>
      <c r="K640" s="57"/>
      <c r="L640" s="58"/>
    </row>
    <row r="641" spans="1:2" ht="12.75">
      <c r="A641" s="1"/>
      <c r="B641" t="s">
        <v>513</v>
      </c>
    </row>
    <row r="642" spans="1:2" ht="12.75">
      <c r="A642" s="1"/>
      <c r="B642" t="s">
        <v>150</v>
      </c>
    </row>
    <row r="643" spans="1:2" ht="12.75">
      <c r="A643" s="44" t="s">
        <v>444</v>
      </c>
      <c r="B643" s="44" t="s">
        <v>478</v>
      </c>
    </row>
    <row r="644" spans="1:12" ht="12.75">
      <c r="A644" s="47" t="s">
        <v>445</v>
      </c>
      <c r="L644"/>
    </row>
    <row r="645" spans="1:12" ht="12.75">
      <c r="A645" s="121" t="s">
        <v>283</v>
      </c>
      <c r="B645" t="s">
        <v>284</v>
      </c>
      <c r="G645" s="20">
        <v>2</v>
      </c>
      <c r="H645" s="20">
        <f aca="true" t="shared" si="15" ref="H645:H650">G645</f>
        <v>2</v>
      </c>
      <c r="I645" t="s">
        <v>64</v>
      </c>
      <c r="J645" s="10" t="s">
        <v>509</v>
      </c>
      <c r="L645" s="36"/>
    </row>
    <row r="646" spans="1:12" ht="12.75">
      <c r="A646" s="47"/>
      <c r="B646" t="s">
        <v>285</v>
      </c>
      <c r="G646" s="20">
        <v>1</v>
      </c>
      <c r="H646" s="20">
        <f t="shared" si="15"/>
        <v>1</v>
      </c>
      <c r="I646" t="s">
        <v>64</v>
      </c>
      <c r="J646" s="10" t="s">
        <v>509</v>
      </c>
      <c r="L646" s="36"/>
    </row>
    <row r="647" spans="1:12" ht="12.75">
      <c r="A647" s="121" t="s">
        <v>286</v>
      </c>
      <c r="B647" t="s">
        <v>287</v>
      </c>
      <c r="G647" s="20">
        <v>1</v>
      </c>
      <c r="H647" s="20">
        <f t="shared" si="15"/>
        <v>1</v>
      </c>
      <c r="I647" t="s">
        <v>64</v>
      </c>
      <c r="J647" s="10" t="s">
        <v>509</v>
      </c>
      <c r="L647" s="36"/>
    </row>
    <row r="648" spans="1:12" ht="12.75">
      <c r="A648" s="47"/>
      <c r="B648" t="s">
        <v>289</v>
      </c>
      <c r="G648" s="20">
        <v>1</v>
      </c>
      <c r="H648" s="20">
        <f t="shared" si="15"/>
        <v>1</v>
      </c>
      <c r="I648" t="s">
        <v>64</v>
      </c>
      <c r="J648" s="10" t="s">
        <v>509</v>
      </c>
      <c r="L648" s="36"/>
    </row>
    <row r="649" spans="1:12" ht="12.75">
      <c r="A649" s="47"/>
      <c r="B649" t="s">
        <v>290</v>
      </c>
      <c r="G649" s="20">
        <v>1</v>
      </c>
      <c r="H649" s="20">
        <f t="shared" si="15"/>
        <v>1</v>
      </c>
      <c r="I649" t="s">
        <v>64</v>
      </c>
      <c r="J649" s="10" t="s">
        <v>509</v>
      </c>
      <c r="L649" s="36"/>
    </row>
    <row r="650" spans="1:12" ht="12.75">
      <c r="A650" s="121" t="s">
        <v>288</v>
      </c>
      <c r="B650" t="s">
        <v>291</v>
      </c>
      <c r="G650" s="20">
        <v>1</v>
      </c>
      <c r="H650" s="20">
        <f t="shared" si="15"/>
        <v>1</v>
      </c>
      <c r="I650" t="s">
        <v>64</v>
      </c>
      <c r="J650" s="10" t="s">
        <v>509</v>
      </c>
      <c r="L650" s="36"/>
    </row>
    <row r="651" spans="1:12" ht="12.75">
      <c r="A651" s="47"/>
      <c r="B651" t="s">
        <v>292</v>
      </c>
      <c r="G651" s="20">
        <v>2</v>
      </c>
      <c r="H651" s="20">
        <f>G651</f>
        <v>2</v>
      </c>
      <c r="I651" t="s">
        <v>64</v>
      </c>
      <c r="J651" s="10" t="s">
        <v>509</v>
      </c>
      <c r="L651" s="36"/>
    </row>
    <row r="652" spans="1:12" ht="12.75">
      <c r="A652" s="47"/>
      <c r="B652" t="s">
        <v>293</v>
      </c>
      <c r="G652" s="20">
        <v>1</v>
      </c>
      <c r="H652" s="20">
        <f>G652</f>
        <v>1</v>
      </c>
      <c r="I652" t="s">
        <v>64</v>
      </c>
      <c r="J652" s="10" t="s">
        <v>509</v>
      </c>
      <c r="L652" s="36"/>
    </row>
    <row r="653" ht="12.75">
      <c r="A653" s="47" t="s">
        <v>446</v>
      </c>
    </row>
    <row r="654" spans="1:12" ht="12.75">
      <c r="A654" t="s">
        <v>294</v>
      </c>
      <c r="B654" t="s">
        <v>295</v>
      </c>
      <c r="G654" s="20">
        <v>2</v>
      </c>
      <c r="H654" s="20">
        <f>G654</f>
        <v>2</v>
      </c>
      <c r="I654" t="s">
        <v>64</v>
      </c>
      <c r="J654" s="10" t="s">
        <v>509</v>
      </c>
      <c r="L654" s="36"/>
    </row>
    <row r="655" spans="2:12" ht="12.75">
      <c r="B655" t="s">
        <v>296</v>
      </c>
      <c r="G655" s="20">
        <v>2</v>
      </c>
      <c r="H655" s="20">
        <f>G655</f>
        <v>2</v>
      </c>
      <c r="I655" t="s">
        <v>64</v>
      </c>
      <c r="J655" s="10" t="s">
        <v>509</v>
      </c>
      <c r="L655" s="36"/>
    </row>
    <row r="656" spans="2:12" ht="12.75">
      <c r="B656" t="s">
        <v>297</v>
      </c>
      <c r="G656" s="20">
        <v>1</v>
      </c>
      <c r="H656" s="20">
        <f>G656</f>
        <v>1</v>
      </c>
      <c r="I656" t="s">
        <v>64</v>
      </c>
      <c r="J656" s="10" t="s">
        <v>509</v>
      </c>
      <c r="L656" s="36"/>
    </row>
    <row r="657" ht="12.75">
      <c r="A657" s="47" t="s">
        <v>447</v>
      </c>
    </row>
    <row r="658" spans="1:2" ht="12.75">
      <c r="A658" t="s">
        <v>294</v>
      </c>
      <c r="B658" t="s">
        <v>298</v>
      </c>
    </row>
    <row r="659" spans="7:12" ht="12.75">
      <c r="G659" s="20">
        <v>2</v>
      </c>
      <c r="H659" s="20">
        <f>G659</f>
        <v>2</v>
      </c>
      <c r="I659" t="s">
        <v>64</v>
      </c>
      <c r="J659" s="10" t="s">
        <v>509</v>
      </c>
      <c r="L659" s="36"/>
    </row>
    <row r="661" spans="1:12" ht="12.75">
      <c r="A661" s="65" t="s">
        <v>448</v>
      </c>
      <c r="B661" s="42"/>
      <c r="C661" s="42"/>
      <c r="D661" s="43"/>
      <c r="E661" s="43"/>
      <c r="F661" s="43"/>
      <c r="G661" s="43"/>
      <c r="H661" s="43"/>
      <c r="I661" s="42"/>
      <c r="J661" s="42"/>
      <c r="K661" s="42"/>
      <c r="L661" s="43"/>
    </row>
    <row r="662" spans="1:2" ht="12.75">
      <c r="A662" s="44" t="s">
        <v>449</v>
      </c>
      <c r="B662" s="44"/>
    </row>
    <row r="663" spans="2:7" ht="12.75">
      <c r="B663" s="8" t="s">
        <v>101</v>
      </c>
      <c r="C663">
        <v>12</v>
      </c>
      <c r="G663" s="20">
        <f>C663</f>
        <v>12</v>
      </c>
    </row>
    <row r="664" spans="2:7" ht="12.75">
      <c r="B664" s="8" t="s">
        <v>83</v>
      </c>
      <c r="C664">
        <v>8</v>
      </c>
      <c r="G664" s="20">
        <f>C664</f>
        <v>8</v>
      </c>
    </row>
    <row r="665" spans="2:12" ht="12.75">
      <c r="B665" s="8" t="s">
        <v>84</v>
      </c>
      <c r="C665">
        <v>10</v>
      </c>
      <c r="G665" s="20">
        <f>C665</f>
        <v>10</v>
      </c>
      <c r="L665" s="23"/>
    </row>
    <row r="666" spans="2:12" ht="12.75">
      <c r="B666" s="8"/>
      <c r="C666" s="8"/>
      <c r="D666" s="8"/>
      <c r="E666" s="8"/>
      <c r="F666" s="8"/>
      <c r="G666" s="8"/>
      <c r="H666" s="20">
        <f>SUM(G663:G666)</f>
        <v>30</v>
      </c>
      <c r="I666" t="s">
        <v>64</v>
      </c>
      <c r="J666" t="s">
        <v>120</v>
      </c>
      <c r="L666" s="36"/>
    </row>
    <row r="667" spans="1:12" ht="12.75">
      <c r="A667" s="44" t="s">
        <v>450</v>
      </c>
      <c r="B667" s="44"/>
      <c r="L667" s="23"/>
    </row>
    <row r="668" ht="12.75">
      <c r="B668" s="19" t="s">
        <v>125</v>
      </c>
    </row>
    <row r="669" spans="2:7" ht="12.75">
      <c r="B669" s="8" t="s">
        <v>101</v>
      </c>
      <c r="C669">
        <v>2</v>
      </c>
      <c r="G669" s="20">
        <f>C669</f>
        <v>2</v>
      </c>
    </row>
    <row r="670" spans="2:12" ht="12.75">
      <c r="B670" s="8"/>
      <c r="C670" s="8"/>
      <c r="D670" s="8"/>
      <c r="E670" s="8"/>
      <c r="F670" s="8"/>
      <c r="G670" s="8"/>
      <c r="H670" s="20">
        <f>SUM(G669:G670)</f>
        <v>2</v>
      </c>
      <c r="I670" t="s">
        <v>64</v>
      </c>
      <c r="J670" t="s">
        <v>120</v>
      </c>
      <c r="L670" s="36"/>
    </row>
    <row r="671" spans="1:2" ht="12.75">
      <c r="A671" s="44" t="s">
        <v>451</v>
      </c>
      <c r="B671" s="44"/>
    </row>
    <row r="672" spans="2:7" ht="12.75">
      <c r="B672" s="8" t="s">
        <v>101</v>
      </c>
      <c r="C672">
        <v>3</v>
      </c>
      <c r="G672" s="20">
        <f>C672</f>
        <v>3</v>
      </c>
    </row>
    <row r="673" spans="2:7" ht="12.75">
      <c r="B673" s="8" t="s">
        <v>83</v>
      </c>
      <c r="C673">
        <v>4</v>
      </c>
      <c r="G673" s="20">
        <f>C673</f>
        <v>4</v>
      </c>
    </row>
    <row r="674" spans="2:12" ht="12.75">
      <c r="B674" s="8" t="s">
        <v>84</v>
      </c>
      <c r="C674">
        <v>4</v>
      </c>
      <c r="G674" s="20">
        <f>C674</f>
        <v>4</v>
      </c>
      <c r="L674" s="23"/>
    </row>
    <row r="675" spans="2:12" ht="12.75">
      <c r="B675" s="8"/>
      <c r="C675" s="8"/>
      <c r="D675" s="8"/>
      <c r="E675" s="8"/>
      <c r="F675" s="8"/>
      <c r="G675" s="8"/>
      <c r="H675" s="20">
        <f>SUM(G672:G675)</f>
        <v>11</v>
      </c>
      <c r="I675" t="s">
        <v>64</v>
      </c>
      <c r="J675" t="s">
        <v>120</v>
      </c>
      <c r="L675" s="36"/>
    </row>
    <row r="676" spans="1:2" ht="12.75">
      <c r="A676" s="44" t="s">
        <v>452</v>
      </c>
      <c r="B676" s="44"/>
    </row>
    <row r="677" spans="2:7" ht="12.75">
      <c r="B677" s="8" t="s">
        <v>299</v>
      </c>
      <c r="C677">
        <v>1</v>
      </c>
      <c r="G677" s="20">
        <f>C677</f>
        <v>1</v>
      </c>
    </row>
    <row r="678" spans="4:12" ht="12.75">
      <c r="D678"/>
      <c r="E678"/>
      <c r="F678"/>
      <c r="G678"/>
      <c r="H678" s="20">
        <f>SUM(G677:G678)</f>
        <v>1</v>
      </c>
      <c r="I678" t="s">
        <v>64</v>
      </c>
      <c r="J678" t="s">
        <v>120</v>
      </c>
      <c r="L678" s="36"/>
    </row>
    <row r="679" spans="2:12" ht="12.75">
      <c r="B679" s="8"/>
      <c r="L679" s="23"/>
    </row>
    <row r="680" spans="1:12" ht="12.75">
      <c r="A680" s="44" t="s">
        <v>479</v>
      </c>
      <c r="B680" s="118"/>
      <c r="C680" s="33" t="s">
        <v>300</v>
      </c>
      <c r="D680" s="50"/>
      <c r="E680" s="50"/>
      <c r="F680" s="50"/>
      <c r="G680" s="50"/>
      <c r="H680" s="50"/>
      <c r="I680" s="33"/>
      <c r="J680" s="33"/>
      <c r="K680" s="33"/>
      <c r="L680" s="83"/>
    </row>
    <row r="681" spans="2:12" ht="12.75">
      <c r="B681" t="s">
        <v>301</v>
      </c>
      <c r="D681" s="20">
        <v>1.3</v>
      </c>
      <c r="G681" s="20">
        <f>D681</f>
        <v>1.3</v>
      </c>
      <c r="L681" s="23"/>
    </row>
    <row r="682" spans="2:7" ht="12.75">
      <c r="B682" s="8"/>
      <c r="D682" s="20">
        <v>1.75</v>
      </c>
      <c r="G682" s="20">
        <f aca="true" t="shared" si="16" ref="G682:G687">D682</f>
        <v>1.75</v>
      </c>
    </row>
    <row r="683" spans="2:12" ht="12.75">
      <c r="B683" s="19" t="s">
        <v>302</v>
      </c>
      <c r="D683" s="20">
        <v>1.75</v>
      </c>
      <c r="G683" s="20">
        <f t="shared" si="16"/>
        <v>1.75</v>
      </c>
      <c r="L683" s="23"/>
    </row>
    <row r="684" spans="2:12" ht="12.75">
      <c r="B684" s="19"/>
      <c r="D684" s="20">
        <v>1.75</v>
      </c>
      <c r="G684" s="20">
        <f t="shared" si="16"/>
        <v>1.75</v>
      </c>
      <c r="L684" s="23"/>
    </row>
    <row r="685" spans="2:12" ht="12.75">
      <c r="B685" s="19" t="s">
        <v>303</v>
      </c>
      <c r="D685" s="20">
        <v>1</v>
      </c>
      <c r="G685" s="20">
        <f t="shared" si="16"/>
        <v>1</v>
      </c>
      <c r="L685" s="23"/>
    </row>
    <row r="686" spans="2:12" ht="12.75">
      <c r="B686" s="19"/>
      <c r="D686" s="20">
        <v>1.75</v>
      </c>
      <c r="G686" s="20">
        <f t="shared" si="16"/>
        <v>1.75</v>
      </c>
      <c r="L686" s="23"/>
    </row>
    <row r="687" spans="2:12" ht="12.75">
      <c r="B687" s="19"/>
      <c r="D687" s="20">
        <v>1.75</v>
      </c>
      <c r="G687" s="20">
        <f t="shared" si="16"/>
        <v>1.75</v>
      </c>
      <c r="L687" s="23"/>
    </row>
    <row r="688" spans="2:12" ht="12.75">
      <c r="B688" s="19"/>
      <c r="C688" s="19"/>
      <c r="D688" s="19"/>
      <c r="E688" s="19"/>
      <c r="F688" s="19"/>
      <c r="G688" s="19"/>
      <c r="H688" s="20">
        <f>SUM(G681:G688)</f>
        <v>11.05</v>
      </c>
      <c r="I688" t="s">
        <v>213</v>
      </c>
      <c r="J688" t="s">
        <v>120</v>
      </c>
      <c r="L688" s="36"/>
    </row>
    <row r="689" spans="1:12" ht="12.75">
      <c r="A689" s="44" t="s">
        <v>453</v>
      </c>
      <c r="B689" s="118"/>
      <c r="C689" s="33"/>
      <c r="D689" s="50"/>
      <c r="E689" s="50"/>
      <c r="F689" s="50"/>
      <c r="G689" s="50"/>
      <c r="H689" s="50"/>
      <c r="I689" s="33"/>
      <c r="J689" s="33"/>
      <c r="K689" s="33"/>
      <c r="L689" s="83"/>
    </row>
    <row r="690" spans="1:12" ht="12.75">
      <c r="A690" t="s">
        <v>103</v>
      </c>
      <c r="L690" s="23"/>
    </row>
    <row r="691" spans="1:7" ht="12.75">
      <c r="A691" s="8" t="s">
        <v>304</v>
      </c>
      <c r="B691" s="19" t="s">
        <v>305</v>
      </c>
      <c r="C691">
        <v>2</v>
      </c>
      <c r="G691" s="20">
        <f aca="true" t="shared" si="17" ref="G691:G696">C691</f>
        <v>2</v>
      </c>
    </row>
    <row r="692" spans="2:12" ht="12.75">
      <c r="B692" s="19" t="s">
        <v>306</v>
      </c>
      <c r="C692">
        <v>1</v>
      </c>
      <c r="G692" s="20">
        <f t="shared" si="17"/>
        <v>1</v>
      </c>
      <c r="L692" s="23"/>
    </row>
    <row r="693" spans="1:12" ht="12.75">
      <c r="A693" s="8" t="s">
        <v>307</v>
      </c>
      <c r="B693" s="19" t="s">
        <v>308</v>
      </c>
      <c r="C693">
        <v>1</v>
      </c>
      <c r="G693" s="20">
        <f t="shared" si="17"/>
        <v>1</v>
      </c>
      <c r="L693" s="23"/>
    </row>
    <row r="694" spans="1:12" ht="12.75">
      <c r="A694" s="8" t="s">
        <v>222</v>
      </c>
      <c r="B694" s="19" t="s">
        <v>309</v>
      </c>
      <c r="C694">
        <v>1</v>
      </c>
      <c r="G694" s="20">
        <f t="shared" si="17"/>
        <v>1</v>
      </c>
      <c r="L694" s="23"/>
    </row>
    <row r="695" spans="2:12" ht="12.75">
      <c r="B695" s="19" t="s">
        <v>310</v>
      </c>
      <c r="C695">
        <v>2</v>
      </c>
      <c r="G695" s="20">
        <f t="shared" si="17"/>
        <v>2</v>
      </c>
      <c r="L695" s="23"/>
    </row>
    <row r="696" spans="2:12" ht="12.75">
      <c r="B696" s="19" t="s">
        <v>311</v>
      </c>
      <c r="C696">
        <v>1</v>
      </c>
      <c r="G696" s="20">
        <f t="shared" si="17"/>
        <v>1</v>
      </c>
      <c r="L696" s="23"/>
    </row>
    <row r="697" spans="2:12" ht="12.75">
      <c r="B697" s="19"/>
      <c r="D697"/>
      <c r="E697"/>
      <c r="F697"/>
      <c r="G697"/>
      <c r="H697" s="20">
        <f>SUM(G691:G697)</f>
        <v>8</v>
      </c>
      <c r="I697" t="s">
        <v>64</v>
      </c>
      <c r="J697" t="s">
        <v>120</v>
      </c>
      <c r="L697" s="36"/>
    </row>
    <row r="698" spans="1:12" ht="12.75">
      <c r="A698" s="44" t="s">
        <v>454</v>
      </c>
      <c r="B698" s="118"/>
      <c r="C698" s="33"/>
      <c r="D698" s="50"/>
      <c r="E698" s="50"/>
      <c r="F698" s="50"/>
      <c r="G698" s="50"/>
      <c r="H698" s="50"/>
      <c r="I698" s="33"/>
      <c r="J698" s="33"/>
      <c r="K698" s="33"/>
      <c r="L698" s="83"/>
    </row>
    <row r="699" spans="2:12" ht="12.75">
      <c r="B699" s="19" t="s">
        <v>312</v>
      </c>
      <c r="D699" s="20">
        <v>4.55</v>
      </c>
      <c r="E699" s="20">
        <v>2.48</v>
      </c>
      <c r="G699" s="20">
        <f>D699*E699</f>
        <v>11.283999999999999</v>
      </c>
      <c r="L699" s="23"/>
    </row>
    <row r="700" spans="2:12" ht="12.75">
      <c r="B700" s="19"/>
      <c r="C700" s="19"/>
      <c r="D700" s="19"/>
      <c r="E700" s="19"/>
      <c r="F700" s="19"/>
      <c r="G700" s="19"/>
      <c r="H700" s="20" t="s">
        <v>61</v>
      </c>
      <c r="J700" t="s">
        <v>61</v>
      </c>
      <c r="L700" s="36"/>
    </row>
    <row r="701" spans="1:12" ht="12.75">
      <c r="A701" s="44" t="s">
        <v>598</v>
      </c>
      <c r="B701" s="118"/>
      <c r="C701" s="33"/>
      <c r="D701" s="50"/>
      <c r="E701" s="50"/>
      <c r="F701" s="50"/>
      <c r="G701" s="50"/>
      <c r="H701" s="50"/>
      <c r="I701" s="33"/>
      <c r="J701" s="33"/>
      <c r="K701" s="33"/>
      <c r="L701" s="83"/>
    </row>
    <row r="702" spans="1:12" ht="12.75">
      <c r="A702" t="s">
        <v>600</v>
      </c>
      <c r="L702" s="23"/>
    </row>
    <row r="703" spans="1:12" ht="12.75">
      <c r="A703" t="s">
        <v>599</v>
      </c>
      <c r="L703" s="23"/>
    </row>
    <row r="704" spans="2:12" ht="12.75">
      <c r="B704" t="s">
        <v>601</v>
      </c>
      <c r="C704">
        <v>2</v>
      </c>
      <c r="D704" s="20">
        <v>1.7</v>
      </c>
      <c r="F704" s="20">
        <v>1.4</v>
      </c>
      <c r="G704" s="20">
        <f>C704*D704*F704</f>
        <v>4.76</v>
      </c>
      <c r="L704" s="23"/>
    </row>
    <row r="705" spans="1:12" s="33" customFormat="1" ht="12.75">
      <c r="A705" s="72"/>
      <c r="B705" t="s">
        <v>602</v>
      </c>
      <c r="C705">
        <v>1</v>
      </c>
      <c r="D705" s="20">
        <v>2.8</v>
      </c>
      <c r="E705" s="20">
        <v>1.4</v>
      </c>
      <c r="F705" s="20"/>
      <c r="G705" s="20">
        <f>C705*D705*E705</f>
        <v>3.9199999999999995</v>
      </c>
      <c r="H705" s="50"/>
      <c r="L705" s="83"/>
    </row>
    <row r="706" spans="1:12" s="33" customFormat="1" ht="12.75">
      <c r="A706" s="72"/>
      <c r="B706"/>
      <c r="C706">
        <v>1</v>
      </c>
      <c r="D706" s="20">
        <v>1.5</v>
      </c>
      <c r="E706" s="20">
        <v>1.4</v>
      </c>
      <c r="F706" s="20"/>
      <c r="G706" s="20">
        <f>C706*D706*E706</f>
        <v>2.0999999999999996</v>
      </c>
      <c r="H706" s="50"/>
      <c r="L706" s="83"/>
    </row>
    <row r="707" spans="1:12" s="33" customFormat="1" ht="12.75">
      <c r="A707" s="72"/>
      <c r="B707"/>
      <c r="C707">
        <v>1</v>
      </c>
      <c r="D707" s="20">
        <v>6</v>
      </c>
      <c r="E707" s="20">
        <v>1.4</v>
      </c>
      <c r="F707" s="20"/>
      <c r="G707" s="20">
        <f>C707*D707*E707</f>
        <v>8.399999999999999</v>
      </c>
      <c r="H707" s="50"/>
      <c r="L707" s="83"/>
    </row>
    <row r="708" spans="1:12" s="33" customFormat="1" ht="12.75">
      <c r="A708" s="72"/>
      <c r="B708"/>
      <c r="C708">
        <v>1</v>
      </c>
      <c r="D708" s="20">
        <v>0.9</v>
      </c>
      <c r="E708" s="20">
        <v>1.4</v>
      </c>
      <c r="F708" s="20"/>
      <c r="G708" s="20">
        <f>C708*D708*E708</f>
        <v>1.26</v>
      </c>
      <c r="H708" s="50"/>
      <c r="L708" s="83"/>
    </row>
    <row r="709" spans="1:12" s="33" customFormat="1" ht="12.75">
      <c r="A709" s="72"/>
      <c r="B709"/>
      <c r="C709"/>
      <c r="D709" s="20"/>
      <c r="E709" s="20"/>
      <c r="F709" s="20"/>
      <c r="G709" s="20"/>
      <c r="H709" s="20">
        <f>SUM(G704:G709)</f>
        <v>20.44</v>
      </c>
      <c r="I709" t="s">
        <v>68</v>
      </c>
      <c r="J709" t="s">
        <v>120</v>
      </c>
      <c r="K709"/>
      <c r="L709" s="36"/>
    </row>
    <row r="710" spans="1:12" ht="12.75">
      <c r="A710" s="44" t="s">
        <v>603</v>
      </c>
      <c r="B710" s="118"/>
      <c r="C710" s="33"/>
      <c r="D710" s="50"/>
      <c r="E710" s="50"/>
      <c r="F710" s="50"/>
      <c r="G710" s="50"/>
      <c r="H710" s="50"/>
      <c r="I710" s="33"/>
      <c r="J710" s="33"/>
      <c r="K710" s="33"/>
      <c r="L710" s="83"/>
    </row>
    <row r="711" spans="1:12" ht="12.75">
      <c r="A711" t="s">
        <v>604</v>
      </c>
      <c r="L711" s="23"/>
    </row>
    <row r="712" spans="1:12" ht="12.75">
      <c r="A712" t="s">
        <v>605</v>
      </c>
      <c r="L712" s="23"/>
    </row>
    <row r="713" spans="1:12" ht="12.75">
      <c r="A713" t="s">
        <v>606</v>
      </c>
      <c r="L713" s="23"/>
    </row>
    <row r="714" spans="2:12" ht="12.75">
      <c r="B714" t="s">
        <v>601</v>
      </c>
      <c r="C714">
        <v>1</v>
      </c>
      <c r="G714" s="20">
        <f>C714</f>
        <v>1</v>
      </c>
      <c r="H714" s="20">
        <f>G714</f>
        <v>1</v>
      </c>
      <c r="I714" t="s">
        <v>64</v>
      </c>
      <c r="L714" s="36"/>
    </row>
    <row r="715" spans="2:12" ht="12.75">
      <c r="B715" s="8"/>
      <c r="L715" s="23"/>
    </row>
    <row r="717" spans="1:12" ht="18">
      <c r="A717" s="126" t="s">
        <v>79</v>
      </c>
      <c r="B717" s="57"/>
      <c r="C717" s="57"/>
      <c r="D717" s="58"/>
      <c r="E717" s="58"/>
      <c r="F717" s="58"/>
      <c r="G717" s="58"/>
      <c r="H717" s="58"/>
      <c r="I717" s="57"/>
      <c r="J717" s="57"/>
      <c r="K717" s="57"/>
      <c r="L717" s="58"/>
    </row>
    <row r="718" spans="1:12" s="33" customFormat="1" ht="18">
      <c r="A718" s="71"/>
      <c r="B718" s="33" t="s">
        <v>480</v>
      </c>
      <c r="D718" s="50"/>
      <c r="E718" s="50"/>
      <c r="F718" s="50"/>
      <c r="G718" s="50"/>
      <c r="H718" s="50"/>
      <c r="L718" s="50"/>
    </row>
    <row r="720" spans="1:12" ht="12.75">
      <c r="A720" s="65" t="s">
        <v>455</v>
      </c>
      <c r="B720" s="42"/>
      <c r="C720" s="33"/>
      <c r="D720" s="50"/>
      <c r="E720" s="50"/>
      <c r="F720" s="50"/>
      <c r="G720" s="50"/>
      <c r="H720" s="50" t="s">
        <v>61</v>
      </c>
      <c r="I720" s="33"/>
      <c r="J720" s="33" t="s">
        <v>61</v>
      </c>
      <c r="K720" s="33"/>
      <c r="L720" s="36"/>
    </row>
    <row r="721" ht="12.75">
      <c r="B721" t="s">
        <v>313</v>
      </c>
    </row>
    <row r="722" ht="12.75">
      <c r="B722" t="s">
        <v>32</v>
      </c>
    </row>
    <row r="723" ht="12.75">
      <c r="B723" t="s">
        <v>314</v>
      </c>
    </row>
    <row r="724" ht="12.75">
      <c r="B724" t="s">
        <v>36</v>
      </c>
    </row>
    <row r="725" ht="12.75">
      <c r="B725" t="s">
        <v>511</v>
      </c>
    </row>
    <row r="727" ht="12.75">
      <c r="A727" s="70" t="s">
        <v>456</v>
      </c>
    </row>
    <row r="728" spans="1:12" ht="12.75">
      <c r="A728" t="s">
        <v>316</v>
      </c>
      <c r="B728" t="s">
        <v>315</v>
      </c>
      <c r="C728">
        <v>2</v>
      </c>
      <c r="G728" s="20">
        <f>C728</f>
        <v>2</v>
      </c>
      <c r="H728" s="20">
        <f>G728</f>
        <v>2</v>
      </c>
      <c r="I728" t="s">
        <v>64</v>
      </c>
      <c r="J728" t="s">
        <v>120</v>
      </c>
      <c r="L728" s="36"/>
    </row>
    <row r="729" spans="2:12" ht="12.75">
      <c r="B729" t="s">
        <v>80</v>
      </c>
      <c r="C729">
        <v>3</v>
      </c>
      <c r="G729" s="20">
        <f>C729</f>
        <v>3</v>
      </c>
      <c r="H729" s="20">
        <f>G729</f>
        <v>3</v>
      </c>
      <c r="I729" t="s">
        <v>64</v>
      </c>
      <c r="J729" t="s">
        <v>120</v>
      </c>
      <c r="L729" s="36"/>
    </row>
    <row r="730" spans="2:12" ht="12.75">
      <c r="B730" t="s">
        <v>121</v>
      </c>
      <c r="C730">
        <v>4</v>
      </c>
      <c r="G730" s="20">
        <f>C730</f>
        <v>4</v>
      </c>
      <c r="H730" s="20">
        <f>G730</f>
        <v>4</v>
      </c>
      <c r="I730" t="s">
        <v>64</v>
      </c>
      <c r="J730" t="s">
        <v>120</v>
      </c>
      <c r="L730" s="36"/>
    </row>
    <row r="731" spans="1:12" ht="12.75">
      <c r="A731" t="s">
        <v>214</v>
      </c>
      <c r="B731" t="s">
        <v>151</v>
      </c>
      <c r="C731">
        <v>2</v>
      </c>
      <c r="G731" s="20">
        <f aca="true" t="shared" si="18" ref="G731:G738">C731</f>
        <v>2</v>
      </c>
      <c r="H731" s="20">
        <f aca="true" t="shared" si="19" ref="H731:H738">G731</f>
        <v>2</v>
      </c>
      <c r="I731" t="s">
        <v>64</v>
      </c>
      <c r="J731" t="s">
        <v>120</v>
      </c>
      <c r="L731" s="36"/>
    </row>
    <row r="732" spans="2:12" ht="12.75">
      <c r="B732" t="s">
        <v>80</v>
      </c>
      <c r="C732">
        <v>1</v>
      </c>
      <c r="G732" s="20">
        <f t="shared" si="18"/>
        <v>1</v>
      </c>
      <c r="H732" s="20">
        <f t="shared" si="19"/>
        <v>1</v>
      </c>
      <c r="I732" t="s">
        <v>64</v>
      </c>
      <c r="J732" t="s">
        <v>120</v>
      </c>
      <c r="L732" s="36"/>
    </row>
    <row r="733" spans="2:12" ht="12.75">
      <c r="B733" t="s">
        <v>121</v>
      </c>
      <c r="C733">
        <v>1</v>
      </c>
      <c r="G733" s="20">
        <f t="shared" si="18"/>
        <v>1</v>
      </c>
      <c r="H733" s="20">
        <f t="shared" si="19"/>
        <v>1</v>
      </c>
      <c r="I733" t="s">
        <v>64</v>
      </c>
      <c r="J733" t="s">
        <v>120</v>
      </c>
      <c r="L733" s="36"/>
    </row>
    <row r="734" spans="1:12" ht="12.75">
      <c r="A734" t="s">
        <v>283</v>
      </c>
      <c r="B734" t="s">
        <v>151</v>
      </c>
      <c r="C734">
        <v>3</v>
      </c>
      <c r="G734" s="20">
        <f t="shared" si="18"/>
        <v>3</v>
      </c>
      <c r="H734" s="20">
        <f t="shared" si="19"/>
        <v>3</v>
      </c>
      <c r="I734" t="s">
        <v>64</v>
      </c>
      <c r="J734" t="s">
        <v>120</v>
      </c>
      <c r="L734" s="36"/>
    </row>
    <row r="735" spans="2:12" ht="12.75">
      <c r="B735" t="s">
        <v>80</v>
      </c>
      <c r="C735">
        <v>5</v>
      </c>
      <c r="G735" s="20">
        <f t="shared" si="18"/>
        <v>5</v>
      </c>
      <c r="H735" s="20">
        <f t="shared" si="19"/>
        <v>5</v>
      </c>
      <c r="I735" t="s">
        <v>64</v>
      </c>
      <c r="J735" t="s">
        <v>120</v>
      </c>
      <c r="L735" s="36"/>
    </row>
    <row r="736" spans="2:12" ht="12.75">
      <c r="B736" t="s">
        <v>341</v>
      </c>
      <c r="C736">
        <v>1</v>
      </c>
      <c r="G736" s="20">
        <f t="shared" si="18"/>
        <v>1</v>
      </c>
      <c r="H736" s="20">
        <f t="shared" si="19"/>
        <v>1</v>
      </c>
      <c r="I736" t="s">
        <v>64</v>
      </c>
      <c r="J736" t="s">
        <v>120</v>
      </c>
      <c r="L736" s="36"/>
    </row>
    <row r="737" spans="2:12" ht="12.75">
      <c r="B737" t="s">
        <v>340</v>
      </c>
      <c r="C737">
        <v>1</v>
      </c>
      <c r="G737" s="20">
        <f t="shared" si="18"/>
        <v>1</v>
      </c>
      <c r="H737" s="20">
        <f t="shared" si="19"/>
        <v>1</v>
      </c>
      <c r="I737" t="s">
        <v>64</v>
      </c>
      <c r="J737" t="s">
        <v>120</v>
      </c>
      <c r="L737" s="36"/>
    </row>
    <row r="738" spans="2:12" ht="12.75">
      <c r="B738" t="s">
        <v>121</v>
      </c>
      <c r="C738">
        <v>2</v>
      </c>
      <c r="G738" s="20">
        <f t="shared" si="18"/>
        <v>2</v>
      </c>
      <c r="H738" s="20">
        <f t="shared" si="19"/>
        <v>2</v>
      </c>
      <c r="I738" t="s">
        <v>64</v>
      </c>
      <c r="J738" t="s">
        <v>120</v>
      </c>
      <c r="L738" s="36"/>
    </row>
    <row r="739" spans="1:12" ht="12.75">
      <c r="A739" t="s">
        <v>317</v>
      </c>
      <c r="B739" t="s">
        <v>151</v>
      </c>
      <c r="C739">
        <v>1</v>
      </c>
      <c r="G739" s="20">
        <f aca="true" t="shared" si="20" ref="G739:G745">C739</f>
        <v>1</v>
      </c>
      <c r="H739" s="20">
        <f aca="true" t="shared" si="21" ref="H739:H745">G739</f>
        <v>1</v>
      </c>
      <c r="I739" t="s">
        <v>64</v>
      </c>
      <c r="J739" t="s">
        <v>120</v>
      </c>
      <c r="L739" s="36"/>
    </row>
    <row r="740" spans="2:12" ht="12.75">
      <c r="B740" t="s">
        <v>80</v>
      </c>
      <c r="C740">
        <v>1</v>
      </c>
      <c r="G740" s="20">
        <f t="shared" si="20"/>
        <v>1</v>
      </c>
      <c r="H740" s="20">
        <f t="shared" si="21"/>
        <v>1</v>
      </c>
      <c r="I740" t="s">
        <v>64</v>
      </c>
      <c r="J740" t="s">
        <v>120</v>
      </c>
      <c r="L740" s="36"/>
    </row>
    <row r="741" spans="2:12" ht="12.75">
      <c r="B741" t="s">
        <v>121</v>
      </c>
      <c r="C741">
        <v>2</v>
      </c>
      <c r="G741" s="20">
        <f t="shared" si="20"/>
        <v>2</v>
      </c>
      <c r="H741" s="20">
        <f t="shared" si="21"/>
        <v>2</v>
      </c>
      <c r="I741" t="s">
        <v>64</v>
      </c>
      <c r="J741" t="s">
        <v>120</v>
      </c>
      <c r="L741" s="36"/>
    </row>
    <row r="742" spans="2:12" ht="12.75">
      <c r="B742" t="s">
        <v>318</v>
      </c>
      <c r="C742">
        <v>1</v>
      </c>
      <c r="G742" s="20">
        <f t="shared" si="20"/>
        <v>1</v>
      </c>
      <c r="H742" s="20">
        <f t="shared" si="21"/>
        <v>1</v>
      </c>
      <c r="I742" t="s">
        <v>64</v>
      </c>
      <c r="J742" t="s">
        <v>120</v>
      </c>
      <c r="L742" s="36"/>
    </row>
    <row r="743" spans="1:12" ht="12.75">
      <c r="A743" t="s">
        <v>215</v>
      </c>
      <c r="B743" t="s">
        <v>151</v>
      </c>
      <c r="C743">
        <v>1</v>
      </c>
      <c r="G743" s="20">
        <f t="shared" si="20"/>
        <v>1</v>
      </c>
      <c r="H743" s="20">
        <f t="shared" si="21"/>
        <v>1</v>
      </c>
      <c r="I743" t="s">
        <v>64</v>
      </c>
      <c r="J743" t="s">
        <v>120</v>
      </c>
      <c r="L743" s="36"/>
    </row>
    <row r="744" spans="2:12" ht="12.75">
      <c r="B744" t="s">
        <v>80</v>
      </c>
      <c r="C744">
        <v>1</v>
      </c>
      <c r="G744" s="20">
        <f t="shared" si="20"/>
        <v>1</v>
      </c>
      <c r="H744" s="20">
        <f t="shared" si="21"/>
        <v>1</v>
      </c>
      <c r="I744" t="s">
        <v>64</v>
      </c>
      <c r="J744" t="s">
        <v>120</v>
      </c>
      <c r="L744" s="36"/>
    </row>
    <row r="745" spans="2:12" ht="12.75">
      <c r="B745" t="s">
        <v>121</v>
      </c>
      <c r="C745">
        <v>1</v>
      </c>
      <c r="G745" s="20">
        <f t="shared" si="20"/>
        <v>1</v>
      </c>
      <c r="H745" s="20">
        <f t="shared" si="21"/>
        <v>1</v>
      </c>
      <c r="I745" t="s">
        <v>64</v>
      </c>
      <c r="J745" t="s">
        <v>120</v>
      </c>
      <c r="L745" s="36"/>
    </row>
    <row r="746" spans="1:12" ht="12.75">
      <c r="A746" t="s">
        <v>319</v>
      </c>
      <c r="B746" t="s">
        <v>151</v>
      </c>
      <c r="C746">
        <v>1</v>
      </c>
      <c r="G746" s="20">
        <f>C746</f>
        <v>1</v>
      </c>
      <c r="H746" s="20">
        <f>G746</f>
        <v>1</v>
      </c>
      <c r="I746" t="s">
        <v>64</v>
      </c>
      <c r="J746" t="s">
        <v>120</v>
      </c>
      <c r="L746" s="36"/>
    </row>
    <row r="747" spans="2:12" ht="12.75">
      <c r="B747" t="s">
        <v>121</v>
      </c>
      <c r="C747">
        <v>1</v>
      </c>
      <c r="G747" s="20">
        <f>C747</f>
        <v>1</v>
      </c>
      <c r="H747" s="20">
        <f>G747</f>
        <v>1</v>
      </c>
      <c r="I747" t="s">
        <v>64</v>
      </c>
      <c r="J747" t="s">
        <v>120</v>
      </c>
      <c r="L747" s="36"/>
    </row>
    <row r="748" spans="1:12" ht="12.75">
      <c r="A748" t="s">
        <v>320</v>
      </c>
      <c r="B748" t="s">
        <v>151</v>
      </c>
      <c r="C748">
        <v>2</v>
      </c>
      <c r="G748" s="20">
        <f>C748</f>
        <v>2</v>
      </c>
      <c r="H748" s="20">
        <f>G748</f>
        <v>2</v>
      </c>
      <c r="I748" t="s">
        <v>64</v>
      </c>
      <c r="J748" t="s">
        <v>120</v>
      </c>
      <c r="L748" s="36"/>
    </row>
    <row r="749" spans="2:12" ht="12.75">
      <c r="B749" t="s">
        <v>80</v>
      </c>
      <c r="C749">
        <v>8</v>
      </c>
      <c r="G749" s="20">
        <f>C749</f>
        <v>8</v>
      </c>
      <c r="H749" s="20">
        <f>G749</f>
        <v>8</v>
      </c>
      <c r="I749" t="s">
        <v>64</v>
      </c>
      <c r="J749" t="s">
        <v>120</v>
      </c>
      <c r="L749" s="36"/>
    </row>
    <row r="750" spans="2:12" ht="12.75">
      <c r="B750" t="s">
        <v>121</v>
      </c>
      <c r="C750">
        <v>1</v>
      </c>
      <c r="G750" s="20">
        <f>C750</f>
        <v>1</v>
      </c>
      <c r="H750" s="20">
        <f>G750</f>
        <v>1</v>
      </c>
      <c r="I750" t="s">
        <v>64</v>
      </c>
      <c r="J750" t="s">
        <v>120</v>
      </c>
      <c r="L750" s="36"/>
    </row>
    <row r="751" spans="2:12" ht="12.75">
      <c r="B751" t="s">
        <v>33</v>
      </c>
      <c r="L751"/>
    </row>
    <row r="752" spans="2:12" ht="12.75">
      <c r="B752" s="8" t="s">
        <v>35</v>
      </c>
      <c r="H752" s="20" t="s">
        <v>8</v>
      </c>
      <c r="J752" t="s">
        <v>61</v>
      </c>
      <c r="L752" s="36"/>
    </row>
    <row r="753" spans="2:12" ht="12.75">
      <c r="B753" s="8" t="s">
        <v>34</v>
      </c>
      <c r="H753" s="20" t="s">
        <v>8</v>
      </c>
      <c r="J753" t="s">
        <v>61</v>
      </c>
      <c r="L753" s="36"/>
    </row>
    <row r="754" spans="1:12" ht="12.75">
      <c r="A754" t="s">
        <v>321</v>
      </c>
      <c r="B754" t="s">
        <v>151</v>
      </c>
      <c r="C754">
        <v>1</v>
      </c>
      <c r="G754" s="20">
        <f>C754</f>
        <v>1</v>
      </c>
      <c r="H754" s="20">
        <f>G754</f>
        <v>1</v>
      </c>
      <c r="I754" t="s">
        <v>64</v>
      </c>
      <c r="J754" t="s">
        <v>120</v>
      </c>
      <c r="L754" s="36"/>
    </row>
    <row r="755" spans="2:12" ht="12.75">
      <c r="B755" t="s">
        <v>80</v>
      </c>
      <c r="C755">
        <v>3</v>
      </c>
      <c r="G755" s="20">
        <f>C755</f>
        <v>3</v>
      </c>
      <c r="H755" s="20">
        <f>G755</f>
        <v>3</v>
      </c>
      <c r="I755" t="s">
        <v>64</v>
      </c>
      <c r="J755" t="s">
        <v>120</v>
      </c>
      <c r="L755" s="36"/>
    </row>
    <row r="756" spans="2:12" ht="12.75">
      <c r="B756" t="s">
        <v>121</v>
      </c>
      <c r="C756">
        <v>1</v>
      </c>
      <c r="G756" s="20">
        <f>C756</f>
        <v>1</v>
      </c>
      <c r="H756" s="20">
        <f>G756</f>
        <v>1</v>
      </c>
      <c r="I756" t="s">
        <v>64</v>
      </c>
      <c r="J756" t="s">
        <v>120</v>
      </c>
      <c r="L756" s="36"/>
    </row>
    <row r="757" spans="1:12" ht="12.75">
      <c r="A757" t="s">
        <v>322</v>
      </c>
      <c r="B757" t="s">
        <v>151</v>
      </c>
      <c r="C757">
        <v>1</v>
      </c>
      <c r="G757" s="20">
        <f aca="true" t="shared" si="22" ref="G757:G762">C757</f>
        <v>1</v>
      </c>
      <c r="H757" s="20">
        <f aca="true" t="shared" si="23" ref="H757:H762">G757</f>
        <v>1</v>
      </c>
      <c r="I757" t="s">
        <v>64</v>
      </c>
      <c r="J757" t="s">
        <v>120</v>
      </c>
      <c r="L757" s="36"/>
    </row>
    <row r="758" spans="2:12" ht="12.75">
      <c r="B758" t="s">
        <v>80</v>
      </c>
      <c r="C758">
        <v>1</v>
      </c>
      <c r="G758" s="20">
        <f t="shared" si="22"/>
        <v>1</v>
      </c>
      <c r="H758" s="20">
        <f t="shared" si="23"/>
        <v>1</v>
      </c>
      <c r="I758" t="s">
        <v>64</v>
      </c>
      <c r="J758" t="s">
        <v>120</v>
      </c>
      <c r="L758" s="36"/>
    </row>
    <row r="759" spans="2:12" ht="12.75">
      <c r="B759" t="s">
        <v>121</v>
      </c>
      <c r="C759">
        <v>1</v>
      </c>
      <c r="G759" s="20">
        <f t="shared" si="22"/>
        <v>1</v>
      </c>
      <c r="H759" s="20">
        <f t="shared" si="23"/>
        <v>1</v>
      </c>
      <c r="I759" t="s">
        <v>64</v>
      </c>
      <c r="J759" t="s">
        <v>120</v>
      </c>
      <c r="L759" s="36"/>
    </row>
    <row r="760" spans="1:12" ht="12.75">
      <c r="A760" t="s">
        <v>234</v>
      </c>
      <c r="B760" t="s">
        <v>151</v>
      </c>
      <c r="C760">
        <v>3</v>
      </c>
      <c r="G760" s="20">
        <f t="shared" si="22"/>
        <v>3</v>
      </c>
      <c r="H760" s="20">
        <f t="shared" si="23"/>
        <v>3</v>
      </c>
      <c r="I760" t="s">
        <v>64</v>
      </c>
      <c r="J760" t="s">
        <v>120</v>
      </c>
      <c r="L760" s="36"/>
    </row>
    <row r="761" spans="2:12" ht="12.75">
      <c r="B761" t="s">
        <v>80</v>
      </c>
      <c r="C761">
        <v>1</v>
      </c>
      <c r="G761" s="20">
        <f t="shared" si="22"/>
        <v>1</v>
      </c>
      <c r="H761" s="20">
        <f t="shared" si="23"/>
        <v>1</v>
      </c>
      <c r="I761" t="s">
        <v>64</v>
      </c>
      <c r="J761" t="s">
        <v>120</v>
      </c>
      <c r="L761" s="36"/>
    </row>
    <row r="762" spans="2:12" ht="12.75">
      <c r="B762" t="s">
        <v>323</v>
      </c>
      <c r="C762">
        <v>3</v>
      </c>
      <c r="G762" s="20">
        <f t="shared" si="22"/>
        <v>3</v>
      </c>
      <c r="H762" s="20">
        <f t="shared" si="23"/>
        <v>3</v>
      </c>
      <c r="I762" t="s">
        <v>64</v>
      </c>
      <c r="J762" t="s">
        <v>120</v>
      </c>
      <c r="L762" s="36"/>
    </row>
    <row r="763" spans="1:12" ht="12.75">
      <c r="A763" t="s">
        <v>235</v>
      </c>
      <c r="B763" t="s">
        <v>151</v>
      </c>
      <c r="C763">
        <v>2</v>
      </c>
      <c r="G763" s="20">
        <f>C763</f>
        <v>2</v>
      </c>
      <c r="H763" s="20">
        <f>G763</f>
        <v>2</v>
      </c>
      <c r="I763" t="s">
        <v>64</v>
      </c>
      <c r="J763" t="s">
        <v>120</v>
      </c>
      <c r="L763" s="36"/>
    </row>
    <row r="764" spans="2:12" ht="12.75">
      <c r="B764" t="s">
        <v>80</v>
      </c>
      <c r="C764">
        <v>1</v>
      </c>
      <c r="G764" s="20">
        <f>C764</f>
        <v>1</v>
      </c>
      <c r="H764" s="20">
        <f>G764</f>
        <v>1</v>
      </c>
      <c r="I764" t="s">
        <v>64</v>
      </c>
      <c r="J764" t="s">
        <v>120</v>
      </c>
      <c r="L764" s="36"/>
    </row>
    <row r="765" spans="2:12" ht="12.75">
      <c r="B765" t="s">
        <v>323</v>
      </c>
      <c r="C765">
        <v>2</v>
      </c>
      <c r="G765" s="20">
        <f>C765</f>
        <v>2</v>
      </c>
      <c r="H765" s="20">
        <f>G765</f>
        <v>2</v>
      </c>
      <c r="I765" t="s">
        <v>64</v>
      </c>
      <c r="J765" t="s">
        <v>120</v>
      </c>
      <c r="L765" s="36"/>
    </row>
    <row r="766" spans="1:12" ht="12.75">
      <c r="A766" t="s">
        <v>266</v>
      </c>
      <c r="B766" t="s">
        <v>151</v>
      </c>
      <c r="C766">
        <v>1</v>
      </c>
      <c r="G766" s="20">
        <f aca="true" t="shared" si="24" ref="G766:G771">C766</f>
        <v>1</v>
      </c>
      <c r="H766" s="20">
        <f aca="true" t="shared" si="25" ref="H766:H771">G766</f>
        <v>1</v>
      </c>
      <c r="I766" t="s">
        <v>64</v>
      </c>
      <c r="J766" t="s">
        <v>120</v>
      </c>
      <c r="L766" s="36"/>
    </row>
    <row r="767" spans="2:12" ht="12.75">
      <c r="B767" t="s">
        <v>80</v>
      </c>
      <c r="C767">
        <v>1</v>
      </c>
      <c r="G767" s="20">
        <f t="shared" si="24"/>
        <v>1</v>
      </c>
      <c r="H767" s="20">
        <f t="shared" si="25"/>
        <v>1</v>
      </c>
      <c r="I767" t="s">
        <v>64</v>
      </c>
      <c r="J767" t="s">
        <v>120</v>
      </c>
      <c r="L767" s="36"/>
    </row>
    <row r="768" spans="2:12" ht="12.75">
      <c r="B768" t="s">
        <v>323</v>
      </c>
      <c r="C768">
        <v>1</v>
      </c>
      <c r="G768" s="20">
        <f t="shared" si="24"/>
        <v>1</v>
      </c>
      <c r="H768" s="20">
        <f t="shared" si="25"/>
        <v>1</v>
      </c>
      <c r="I768" t="s">
        <v>64</v>
      </c>
      <c r="J768" t="s">
        <v>120</v>
      </c>
      <c r="L768" s="36"/>
    </row>
    <row r="769" spans="1:12" ht="12.75">
      <c r="A769" t="s">
        <v>324</v>
      </c>
      <c r="B769" t="s">
        <v>151</v>
      </c>
      <c r="C769">
        <v>3</v>
      </c>
      <c r="G769" s="20">
        <f t="shared" si="24"/>
        <v>3</v>
      </c>
      <c r="H769" s="20">
        <f t="shared" si="25"/>
        <v>3</v>
      </c>
      <c r="I769" t="s">
        <v>64</v>
      </c>
      <c r="J769" t="s">
        <v>120</v>
      </c>
      <c r="L769" s="36"/>
    </row>
    <row r="770" spans="2:12" ht="12.75">
      <c r="B770" t="s">
        <v>80</v>
      </c>
      <c r="C770">
        <v>3</v>
      </c>
      <c r="G770" s="20">
        <f t="shared" si="24"/>
        <v>3</v>
      </c>
      <c r="H770" s="20">
        <f t="shared" si="25"/>
        <v>3</v>
      </c>
      <c r="I770" t="s">
        <v>64</v>
      </c>
      <c r="J770" t="s">
        <v>120</v>
      </c>
      <c r="L770" s="36"/>
    </row>
    <row r="771" spans="2:12" ht="12.75">
      <c r="B771" t="s">
        <v>121</v>
      </c>
      <c r="C771">
        <v>1</v>
      </c>
      <c r="G771" s="20">
        <f t="shared" si="24"/>
        <v>1</v>
      </c>
      <c r="H771" s="20">
        <f t="shared" si="25"/>
        <v>1</v>
      </c>
      <c r="I771" t="s">
        <v>64</v>
      </c>
      <c r="J771" t="s">
        <v>120</v>
      </c>
      <c r="L771" s="36"/>
    </row>
    <row r="772" spans="2:12" ht="12.75">
      <c r="B772" t="s">
        <v>33</v>
      </c>
      <c r="L772"/>
    </row>
    <row r="773" spans="2:12" ht="12.75">
      <c r="B773" s="8" t="s">
        <v>35</v>
      </c>
      <c r="H773" s="20" t="s">
        <v>8</v>
      </c>
      <c r="J773" t="s">
        <v>61</v>
      </c>
      <c r="L773" s="36"/>
    </row>
    <row r="774" spans="2:12" ht="12.75">
      <c r="B774" s="8" t="s">
        <v>34</v>
      </c>
      <c r="C774">
        <v>3</v>
      </c>
      <c r="G774" s="20">
        <f aca="true" t="shared" si="26" ref="G774:G780">C774</f>
        <v>3</v>
      </c>
      <c r="H774" s="20">
        <f aca="true" t="shared" si="27" ref="H774:H780">G774</f>
        <v>3</v>
      </c>
      <c r="I774" t="s">
        <v>64</v>
      </c>
      <c r="J774" t="s">
        <v>120</v>
      </c>
      <c r="L774" s="36"/>
    </row>
    <row r="775" spans="1:12" ht="12.75">
      <c r="A775" t="s">
        <v>221</v>
      </c>
      <c r="B775" t="s">
        <v>151</v>
      </c>
      <c r="C775">
        <v>1</v>
      </c>
      <c r="G775" s="20">
        <f t="shared" si="26"/>
        <v>1</v>
      </c>
      <c r="H775" s="20">
        <f t="shared" si="27"/>
        <v>1</v>
      </c>
      <c r="I775" t="s">
        <v>64</v>
      </c>
      <c r="J775" t="s">
        <v>120</v>
      </c>
      <c r="L775" s="36"/>
    </row>
    <row r="776" spans="2:12" ht="12.75">
      <c r="B776" t="s">
        <v>80</v>
      </c>
      <c r="C776">
        <v>1</v>
      </c>
      <c r="G776" s="20">
        <f t="shared" si="26"/>
        <v>1</v>
      </c>
      <c r="H776" s="20">
        <f t="shared" si="27"/>
        <v>1</v>
      </c>
      <c r="I776" t="s">
        <v>64</v>
      </c>
      <c r="J776" t="s">
        <v>120</v>
      </c>
      <c r="L776" s="36"/>
    </row>
    <row r="777" spans="2:12" ht="12.75">
      <c r="B777" t="s">
        <v>121</v>
      </c>
      <c r="C777">
        <v>1</v>
      </c>
      <c r="G777" s="20">
        <f t="shared" si="26"/>
        <v>1</v>
      </c>
      <c r="H777" s="20">
        <f t="shared" si="27"/>
        <v>1</v>
      </c>
      <c r="I777" t="s">
        <v>64</v>
      </c>
      <c r="J777" t="s">
        <v>120</v>
      </c>
      <c r="L777" s="36"/>
    </row>
    <row r="778" spans="1:12" ht="12.75">
      <c r="A778" t="s">
        <v>288</v>
      </c>
      <c r="B778" t="s">
        <v>151</v>
      </c>
      <c r="C778">
        <v>7</v>
      </c>
      <c r="G778" s="20">
        <f t="shared" si="26"/>
        <v>7</v>
      </c>
      <c r="H778" s="20">
        <f t="shared" si="27"/>
        <v>7</v>
      </c>
      <c r="I778" t="s">
        <v>64</v>
      </c>
      <c r="J778" t="s">
        <v>120</v>
      </c>
      <c r="L778" s="36"/>
    </row>
    <row r="779" spans="2:12" ht="12.75">
      <c r="B779" t="s">
        <v>80</v>
      </c>
      <c r="C779">
        <v>6</v>
      </c>
      <c r="G779" s="20">
        <f t="shared" si="26"/>
        <v>6</v>
      </c>
      <c r="H779" s="20">
        <f t="shared" si="27"/>
        <v>6</v>
      </c>
      <c r="I779" t="s">
        <v>64</v>
      </c>
      <c r="J779" t="s">
        <v>120</v>
      </c>
      <c r="L779" s="36"/>
    </row>
    <row r="780" spans="2:12" ht="12.75">
      <c r="B780" t="s">
        <v>121</v>
      </c>
      <c r="C780">
        <v>1</v>
      </c>
      <c r="G780" s="20">
        <f t="shared" si="26"/>
        <v>1</v>
      </c>
      <c r="H780" s="20">
        <f t="shared" si="27"/>
        <v>1</v>
      </c>
      <c r="I780" t="s">
        <v>64</v>
      </c>
      <c r="J780" t="s">
        <v>120</v>
      </c>
      <c r="L780" s="36"/>
    </row>
    <row r="781" spans="2:12" ht="12.75">
      <c r="B781" t="s">
        <v>33</v>
      </c>
      <c r="L781"/>
    </row>
    <row r="782" spans="2:12" ht="12.75">
      <c r="B782" s="8" t="s">
        <v>35</v>
      </c>
      <c r="H782" s="20" t="s">
        <v>8</v>
      </c>
      <c r="J782" t="s">
        <v>61</v>
      </c>
      <c r="L782" s="36"/>
    </row>
    <row r="783" spans="2:12" ht="12.75">
      <c r="B783" s="8" t="s">
        <v>34</v>
      </c>
      <c r="C783">
        <v>2</v>
      </c>
      <c r="G783" s="20">
        <f>C783</f>
        <v>2</v>
      </c>
      <c r="H783" s="20">
        <f>G783</f>
        <v>2</v>
      </c>
      <c r="I783" t="s">
        <v>64</v>
      </c>
      <c r="J783" t="s">
        <v>120</v>
      </c>
      <c r="L783" s="36"/>
    </row>
    <row r="784" spans="1:12" ht="12.75">
      <c r="A784" t="s">
        <v>1</v>
      </c>
      <c r="B784" t="s">
        <v>151</v>
      </c>
      <c r="C784">
        <v>3</v>
      </c>
      <c r="G784" s="20">
        <f>C784</f>
        <v>3</v>
      </c>
      <c r="H784" s="20">
        <f>G784</f>
        <v>3</v>
      </c>
      <c r="I784" t="s">
        <v>64</v>
      </c>
      <c r="J784" t="s">
        <v>120</v>
      </c>
      <c r="L784" s="36"/>
    </row>
    <row r="785" spans="2:12" ht="12.75">
      <c r="B785" t="s">
        <v>80</v>
      </c>
      <c r="C785">
        <v>1</v>
      </c>
      <c r="G785" s="20">
        <f>C785</f>
        <v>1</v>
      </c>
      <c r="H785" s="20">
        <f>G785</f>
        <v>1</v>
      </c>
      <c r="I785" t="s">
        <v>64</v>
      </c>
      <c r="J785" t="s">
        <v>120</v>
      </c>
      <c r="L785" s="36"/>
    </row>
    <row r="786" spans="2:12" ht="12.75">
      <c r="B786" t="s">
        <v>323</v>
      </c>
      <c r="C786">
        <v>3</v>
      </c>
      <c r="G786" s="20">
        <f>C786</f>
        <v>3</v>
      </c>
      <c r="H786" s="20">
        <f>G786</f>
        <v>3</v>
      </c>
      <c r="I786" t="s">
        <v>64</v>
      </c>
      <c r="J786" t="s">
        <v>120</v>
      </c>
      <c r="L786" s="36"/>
    </row>
    <row r="787" ht="12.75">
      <c r="L787"/>
    </row>
    <row r="788" spans="1:12" ht="12.75">
      <c r="A788" s="70" t="s">
        <v>457</v>
      </c>
      <c r="L788"/>
    </row>
    <row r="789" spans="1:12" ht="12.75">
      <c r="A789" t="s">
        <v>244</v>
      </c>
      <c r="B789" t="s">
        <v>315</v>
      </c>
      <c r="C789">
        <v>6</v>
      </c>
      <c r="G789" s="20">
        <f aca="true" t="shared" si="28" ref="G789:G814">C789</f>
        <v>6</v>
      </c>
      <c r="H789" s="20">
        <f aca="true" t="shared" si="29" ref="H789:H814">G789</f>
        <v>6</v>
      </c>
      <c r="I789" t="s">
        <v>64</v>
      </c>
      <c r="J789" t="s">
        <v>120</v>
      </c>
      <c r="L789" s="36"/>
    </row>
    <row r="790" spans="2:12" ht="12.75">
      <c r="B790" t="s">
        <v>80</v>
      </c>
      <c r="C790">
        <v>4</v>
      </c>
      <c r="G790" s="20">
        <f t="shared" si="28"/>
        <v>4</v>
      </c>
      <c r="H790" s="20">
        <f t="shared" si="29"/>
        <v>4</v>
      </c>
      <c r="I790" t="s">
        <v>64</v>
      </c>
      <c r="J790" t="s">
        <v>120</v>
      </c>
      <c r="L790" s="36"/>
    </row>
    <row r="791" spans="2:12" ht="12.75">
      <c r="B791" t="s">
        <v>121</v>
      </c>
      <c r="C791">
        <v>2</v>
      </c>
      <c r="G791" s="20">
        <f t="shared" si="28"/>
        <v>2</v>
      </c>
      <c r="H791" s="20">
        <f t="shared" si="29"/>
        <v>2</v>
      </c>
      <c r="I791" t="s">
        <v>64</v>
      </c>
      <c r="J791" t="s">
        <v>120</v>
      </c>
      <c r="L791" s="36"/>
    </row>
    <row r="792" spans="2:12" ht="12.75">
      <c r="B792" t="s">
        <v>393</v>
      </c>
      <c r="C792">
        <v>2</v>
      </c>
      <c r="G792" s="20">
        <f>C792</f>
        <v>2</v>
      </c>
      <c r="H792" s="20">
        <f t="shared" si="29"/>
        <v>2</v>
      </c>
      <c r="I792" t="s">
        <v>64</v>
      </c>
      <c r="J792" t="s">
        <v>120</v>
      </c>
      <c r="L792" s="36"/>
    </row>
    <row r="793" spans="1:12" ht="12.75">
      <c r="A793" t="s">
        <v>232</v>
      </c>
      <c r="B793" t="s">
        <v>151</v>
      </c>
      <c r="C793">
        <v>2</v>
      </c>
      <c r="G793" s="20">
        <f t="shared" si="28"/>
        <v>2</v>
      </c>
      <c r="H793" s="20">
        <f t="shared" si="29"/>
        <v>2</v>
      </c>
      <c r="I793" t="s">
        <v>64</v>
      </c>
      <c r="J793" t="s">
        <v>120</v>
      </c>
      <c r="L793" s="36"/>
    </row>
    <row r="794" spans="2:12" ht="12.75">
      <c r="B794" t="s">
        <v>80</v>
      </c>
      <c r="C794">
        <v>3</v>
      </c>
      <c r="G794" s="20">
        <f t="shared" si="28"/>
        <v>3</v>
      </c>
      <c r="H794" s="20">
        <f t="shared" si="29"/>
        <v>3</v>
      </c>
      <c r="I794" t="s">
        <v>64</v>
      </c>
      <c r="J794" t="s">
        <v>120</v>
      </c>
      <c r="L794" s="36"/>
    </row>
    <row r="795" spans="2:12" ht="12.75">
      <c r="B795" t="s">
        <v>121</v>
      </c>
      <c r="C795">
        <v>1</v>
      </c>
      <c r="G795" s="20">
        <f t="shared" si="28"/>
        <v>1</v>
      </c>
      <c r="H795" s="20">
        <f t="shared" si="29"/>
        <v>1</v>
      </c>
      <c r="I795" t="s">
        <v>64</v>
      </c>
      <c r="J795" t="s">
        <v>120</v>
      </c>
      <c r="L795" s="36"/>
    </row>
    <row r="796" spans="2:12" ht="12.75">
      <c r="B796" t="s">
        <v>33</v>
      </c>
      <c r="L796"/>
    </row>
    <row r="797" spans="2:12" ht="12.75">
      <c r="B797" s="8" t="s">
        <v>35</v>
      </c>
      <c r="H797" s="20" t="s">
        <v>8</v>
      </c>
      <c r="J797" t="s">
        <v>61</v>
      </c>
      <c r="L797" s="36"/>
    </row>
    <row r="798" spans="2:12" ht="12.75">
      <c r="B798" s="8" t="s">
        <v>34</v>
      </c>
      <c r="C798">
        <v>2</v>
      </c>
      <c r="G798" s="20">
        <f>C798</f>
        <v>2</v>
      </c>
      <c r="H798" s="20">
        <f>G798</f>
        <v>2</v>
      </c>
      <c r="I798" t="s">
        <v>64</v>
      </c>
      <c r="J798" t="s">
        <v>120</v>
      </c>
      <c r="L798" s="36"/>
    </row>
    <row r="799" spans="1:12" ht="12.75">
      <c r="A799" t="s">
        <v>259</v>
      </c>
      <c r="B799" t="s">
        <v>151</v>
      </c>
      <c r="C799">
        <v>2</v>
      </c>
      <c r="G799" s="20">
        <f t="shared" si="28"/>
        <v>2</v>
      </c>
      <c r="H799" s="20">
        <f t="shared" si="29"/>
        <v>2</v>
      </c>
      <c r="I799" t="s">
        <v>64</v>
      </c>
      <c r="J799" t="s">
        <v>120</v>
      </c>
      <c r="L799" s="36"/>
    </row>
    <row r="800" spans="2:12" ht="12.75">
      <c r="B800" t="s">
        <v>80</v>
      </c>
      <c r="C800">
        <v>2</v>
      </c>
      <c r="G800" s="20">
        <f t="shared" si="28"/>
        <v>2</v>
      </c>
      <c r="H800" s="20">
        <f t="shared" si="29"/>
        <v>2</v>
      </c>
      <c r="I800" t="s">
        <v>64</v>
      </c>
      <c r="J800" t="s">
        <v>120</v>
      </c>
      <c r="L800" s="36"/>
    </row>
    <row r="801" spans="2:12" ht="12.75">
      <c r="B801" t="s">
        <v>121</v>
      </c>
      <c r="C801">
        <v>1</v>
      </c>
      <c r="G801" s="20">
        <f t="shared" si="28"/>
        <v>1</v>
      </c>
      <c r="H801" s="20">
        <f t="shared" si="29"/>
        <v>1</v>
      </c>
      <c r="I801" t="s">
        <v>64</v>
      </c>
      <c r="J801" t="s">
        <v>120</v>
      </c>
      <c r="L801" s="36"/>
    </row>
    <row r="802" spans="1:12" ht="12.75">
      <c r="A802" t="s">
        <v>230</v>
      </c>
      <c r="B802" t="s">
        <v>151</v>
      </c>
      <c r="C802">
        <v>2</v>
      </c>
      <c r="G802" s="20">
        <f t="shared" si="28"/>
        <v>2</v>
      </c>
      <c r="H802" s="20">
        <f t="shared" si="29"/>
        <v>2</v>
      </c>
      <c r="I802" t="s">
        <v>64</v>
      </c>
      <c r="J802" t="s">
        <v>120</v>
      </c>
      <c r="L802" s="36"/>
    </row>
    <row r="803" spans="2:12" ht="12.75">
      <c r="B803" t="s">
        <v>80</v>
      </c>
      <c r="C803">
        <v>4</v>
      </c>
      <c r="G803" s="20">
        <f t="shared" si="28"/>
        <v>4</v>
      </c>
      <c r="H803" s="20">
        <f t="shared" si="29"/>
        <v>4</v>
      </c>
      <c r="I803" t="s">
        <v>64</v>
      </c>
      <c r="J803" t="s">
        <v>120</v>
      </c>
      <c r="L803" s="36"/>
    </row>
    <row r="804" spans="2:12" ht="12.75">
      <c r="B804" t="s">
        <v>341</v>
      </c>
      <c r="C804">
        <v>1</v>
      </c>
      <c r="G804" s="20">
        <f t="shared" si="28"/>
        <v>1</v>
      </c>
      <c r="H804" s="20">
        <f t="shared" si="29"/>
        <v>1</v>
      </c>
      <c r="I804" t="s">
        <v>64</v>
      </c>
      <c r="J804" t="s">
        <v>120</v>
      </c>
      <c r="L804" s="36"/>
    </row>
    <row r="805" spans="2:12" ht="12.75">
      <c r="B805" t="s">
        <v>121</v>
      </c>
      <c r="C805">
        <v>1</v>
      </c>
      <c r="G805" s="20">
        <f t="shared" si="28"/>
        <v>1</v>
      </c>
      <c r="H805" s="20">
        <f t="shared" si="29"/>
        <v>1</v>
      </c>
      <c r="I805" t="s">
        <v>64</v>
      </c>
      <c r="J805" t="s">
        <v>120</v>
      </c>
      <c r="L805" s="36"/>
    </row>
    <row r="806" spans="1:12" ht="12.75">
      <c r="A806" t="s">
        <v>325</v>
      </c>
      <c r="B806" t="s">
        <v>151</v>
      </c>
      <c r="C806">
        <v>10</v>
      </c>
      <c r="G806" s="20">
        <f>C806</f>
        <v>10</v>
      </c>
      <c r="H806" s="20">
        <f>G806</f>
        <v>10</v>
      </c>
      <c r="I806" t="s">
        <v>64</v>
      </c>
      <c r="J806" t="s">
        <v>120</v>
      </c>
      <c r="L806" s="36"/>
    </row>
    <row r="807" spans="2:12" ht="12.75">
      <c r="B807" t="s">
        <v>80</v>
      </c>
      <c r="C807">
        <v>8</v>
      </c>
      <c r="G807" s="20">
        <f>C807</f>
        <v>8</v>
      </c>
      <c r="H807" s="20">
        <f>G807</f>
        <v>8</v>
      </c>
      <c r="I807" t="s">
        <v>64</v>
      </c>
      <c r="J807" t="s">
        <v>120</v>
      </c>
      <c r="L807" s="36"/>
    </row>
    <row r="808" spans="2:12" ht="12.75">
      <c r="B808" t="s">
        <v>121</v>
      </c>
      <c r="C808">
        <v>2</v>
      </c>
      <c r="G808" s="20">
        <f>C808</f>
        <v>2</v>
      </c>
      <c r="H808" s="20">
        <f>G808</f>
        <v>2</v>
      </c>
      <c r="I808" t="s">
        <v>64</v>
      </c>
      <c r="J808" t="s">
        <v>120</v>
      </c>
      <c r="L808" s="36"/>
    </row>
    <row r="809" spans="2:12" ht="12.75">
      <c r="B809" t="s">
        <v>33</v>
      </c>
      <c r="L809"/>
    </row>
    <row r="810" spans="2:12" ht="12.75">
      <c r="B810" s="8" t="s">
        <v>35</v>
      </c>
      <c r="H810" s="20" t="s">
        <v>8</v>
      </c>
      <c r="J810" t="s">
        <v>61</v>
      </c>
      <c r="L810" s="36"/>
    </row>
    <row r="811" spans="2:12" ht="12.75">
      <c r="B811" s="8" t="s">
        <v>34</v>
      </c>
      <c r="C811">
        <v>2</v>
      </c>
      <c r="G811" s="20">
        <f>C811</f>
        <v>2</v>
      </c>
      <c r="H811" s="20">
        <f>G811</f>
        <v>2</v>
      </c>
      <c r="I811" t="s">
        <v>64</v>
      </c>
      <c r="J811" t="s">
        <v>120</v>
      </c>
      <c r="L811" s="36"/>
    </row>
    <row r="812" spans="1:12" ht="12.75">
      <c r="A812" t="s">
        <v>228</v>
      </c>
      <c r="B812" t="s">
        <v>151</v>
      </c>
      <c r="C812">
        <v>1</v>
      </c>
      <c r="G812" s="20">
        <f t="shared" si="28"/>
        <v>1</v>
      </c>
      <c r="H812" s="20">
        <f t="shared" si="29"/>
        <v>1</v>
      </c>
      <c r="I812" t="s">
        <v>64</v>
      </c>
      <c r="J812" t="s">
        <v>120</v>
      </c>
      <c r="L812" s="36"/>
    </row>
    <row r="813" spans="2:12" ht="12.75">
      <c r="B813" t="s">
        <v>80</v>
      </c>
      <c r="C813">
        <v>3</v>
      </c>
      <c r="G813" s="20">
        <f t="shared" si="28"/>
        <v>3</v>
      </c>
      <c r="H813" s="20">
        <f t="shared" si="29"/>
        <v>3</v>
      </c>
      <c r="I813" t="s">
        <v>64</v>
      </c>
      <c r="J813" t="s">
        <v>120</v>
      </c>
      <c r="L813" s="36"/>
    </row>
    <row r="814" spans="2:12" ht="12.75">
      <c r="B814" t="s">
        <v>121</v>
      </c>
      <c r="C814">
        <v>1</v>
      </c>
      <c r="G814" s="20">
        <f t="shared" si="28"/>
        <v>1</v>
      </c>
      <c r="H814" s="20">
        <f t="shared" si="29"/>
        <v>1</v>
      </c>
      <c r="I814" t="s">
        <v>64</v>
      </c>
      <c r="J814" t="s">
        <v>120</v>
      </c>
      <c r="L814" s="36"/>
    </row>
    <row r="815" spans="1:12" ht="12.75">
      <c r="A815" t="s">
        <v>234</v>
      </c>
      <c r="B815" t="s">
        <v>151</v>
      </c>
      <c r="C815">
        <v>4</v>
      </c>
      <c r="G815" s="20">
        <f aca="true" t="shared" si="30" ref="G815:G823">C815</f>
        <v>4</v>
      </c>
      <c r="H815" s="20">
        <f aca="true" t="shared" si="31" ref="H815:H823">G815</f>
        <v>4</v>
      </c>
      <c r="I815" t="s">
        <v>64</v>
      </c>
      <c r="J815" t="s">
        <v>120</v>
      </c>
      <c r="L815" s="36"/>
    </row>
    <row r="816" spans="2:12" ht="12.75">
      <c r="B816" t="s">
        <v>80</v>
      </c>
      <c r="C816">
        <v>1</v>
      </c>
      <c r="G816" s="20">
        <f t="shared" si="30"/>
        <v>1</v>
      </c>
      <c r="H816" s="20">
        <f t="shared" si="31"/>
        <v>1</v>
      </c>
      <c r="I816" t="s">
        <v>64</v>
      </c>
      <c r="J816" t="s">
        <v>120</v>
      </c>
      <c r="L816" s="36"/>
    </row>
    <row r="817" spans="2:12" ht="12.75">
      <c r="B817" t="s">
        <v>323</v>
      </c>
      <c r="C817">
        <v>4</v>
      </c>
      <c r="G817" s="20">
        <f t="shared" si="30"/>
        <v>4</v>
      </c>
      <c r="H817" s="20">
        <f t="shared" si="31"/>
        <v>4</v>
      </c>
      <c r="I817" t="s">
        <v>64</v>
      </c>
      <c r="J817" t="s">
        <v>120</v>
      </c>
      <c r="L817" s="36"/>
    </row>
    <row r="818" spans="1:12" ht="12.75">
      <c r="A818" t="s">
        <v>235</v>
      </c>
      <c r="B818" t="s">
        <v>151</v>
      </c>
      <c r="C818">
        <v>2</v>
      </c>
      <c r="G818" s="20">
        <f t="shared" si="30"/>
        <v>2</v>
      </c>
      <c r="H818" s="20">
        <f t="shared" si="31"/>
        <v>2</v>
      </c>
      <c r="I818" t="s">
        <v>64</v>
      </c>
      <c r="J818" t="s">
        <v>120</v>
      </c>
      <c r="L818" s="36"/>
    </row>
    <row r="819" spans="2:12" ht="12.75">
      <c r="B819" t="s">
        <v>80</v>
      </c>
      <c r="C819">
        <v>1</v>
      </c>
      <c r="G819" s="20">
        <f t="shared" si="30"/>
        <v>1</v>
      </c>
      <c r="H819" s="20">
        <f t="shared" si="31"/>
        <v>1</v>
      </c>
      <c r="I819" t="s">
        <v>64</v>
      </c>
      <c r="J819" t="s">
        <v>120</v>
      </c>
      <c r="L819" s="36"/>
    </row>
    <row r="820" spans="2:12" ht="12.75">
      <c r="B820" t="s">
        <v>323</v>
      </c>
      <c r="C820">
        <v>2</v>
      </c>
      <c r="G820" s="20">
        <f t="shared" si="30"/>
        <v>2</v>
      </c>
      <c r="H820" s="20">
        <f t="shared" si="31"/>
        <v>2</v>
      </c>
      <c r="I820" t="s">
        <v>64</v>
      </c>
      <c r="J820" t="s">
        <v>120</v>
      </c>
      <c r="L820" s="36"/>
    </row>
    <row r="821" spans="1:12" ht="12.75">
      <c r="A821" t="s">
        <v>326</v>
      </c>
      <c r="B821" t="s">
        <v>151</v>
      </c>
      <c r="C821">
        <v>4</v>
      </c>
      <c r="G821" s="20">
        <f t="shared" si="30"/>
        <v>4</v>
      </c>
      <c r="H821" s="20">
        <f t="shared" si="31"/>
        <v>4</v>
      </c>
      <c r="I821" t="s">
        <v>64</v>
      </c>
      <c r="J821" t="s">
        <v>120</v>
      </c>
      <c r="L821" s="36"/>
    </row>
    <row r="822" spans="2:12" ht="12.75">
      <c r="B822" t="s">
        <v>80</v>
      </c>
      <c r="C822">
        <v>4</v>
      </c>
      <c r="G822" s="20">
        <f t="shared" si="30"/>
        <v>4</v>
      </c>
      <c r="H822" s="20">
        <f t="shared" si="31"/>
        <v>4</v>
      </c>
      <c r="I822" t="s">
        <v>64</v>
      </c>
      <c r="J822" t="s">
        <v>120</v>
      </c>
      <c r="L822" s="36"/>
    </row>
    <row r="823" spans="2:12" ht="12.75">
      <c r="B823" t="s">
        <v>121</v>
      </c>
      <c r="C823">
        <v>1</v>
      </c>
      <c r="G823" s="20">
        <f t="shared" si="30"/>
        <v>1</v>
      </c>
      <c r="H823" s="20">
        <f t="shared" si="31"/>
        <v>1</v>
      </c>
      <c r="I823" t="s">
        <v>64</v>
      </c>
      <c r="J823" t="s">
        <v>120</v>
      </c>
      <c r="L823" s="36"/>
    </row>
    <row r="824" spans="2:12" ht="12.75">
      <c r="B824" t="s">
        <v>33</v>
      </c>
      <c r="L824"/>
    </row>
    <row r="825" spans="2:12" ht="12.75">
      <c r="B825" s="8" t="s">
        <v>35</v>
      </c>
      <c r="H825" s="20" t="s">
        <v>8</v>
      </c>
      <c r="J825" t="s">
        <v>61</v>
      </c>
      <c r="L825" s="36"/>
    </row>
    <row r="826" spans="2:12" ht="12.75">
      <c r="B826" s="8" t="s">
        <v>34</v>
      </c>
      <c r="C826">
        <v>4</v>
      </c>
      <c r="G826" s="20">
        <f>C826</f>
        <v>4</v>
      </c>
      <c r="H826" s="20">
        <f>G826</f>
        <v>4</v>
      </c>
      <c r="I826" t="s">
        <v>64</v>
      </c>
      <c r="J826" t="s">
        <v>120</v>
      </c>
      <c r="L826" s="36"/>
    </row>
    <row r="827" spans="1:12" ht="12.75">
      <c r="A827" t="s">
        <v>330</v>
      </c>
      <c r="B827" t="s">
        <v>151</v>
      </c>
      <c r="C827">
        <v>4</v>
      </c>
      <c r="G827" s="20">
        <f>C827</f>
        <v>4</v>
      </c>
      <c r="H827" s="20">
        <f>G827</f>
        <v>4</v>
      </c>
      <c r="I827" t="s">
        <v>64</v>
      </c>
      <c r="J827" t="s">
        <v>120</v>
      </c>
      <c r="L827" s="36"/>
    </row>
    <row r="828" spans="2:12" ht="12.75">
      <c r="B828" t="s">
        <v>80</v>
      </c>
      <c r="C828">
        <v>4</v>
      </c>
      <c r="G828" s="20">
        <f>C828</f>
        <v>4</v>
      </c>
      <c r="H828" s="20">
        <f>G828</f>
        <v>4</v>
      </c>
      <c r="I828" t="s">
        <v>64</v>
      </c>
      <c r="J828" t="s">
        <v>120</v>
      </c>
      <c r="L828" s="36"/>
    </row>
    <row r="829" spans="2:12" ht="12.75">
      <c r="B829" t="s">
        <v>121</v>
      </c>
      <c r="C829">
        <v>1</v>
      </c>
      <c r="G829" s="20">
        <f>C829</f>
        <v>1</v>
      </c>
      <c r="H829" s="20">
        <f>G829</f>
        <v>1</v>
      </c>
      <c r="I829" t="s">
        <v>64</v>
      </c>
      <c r="J829" t="s">
        <v>120</v>
      </c>
      <c r="L829" s="36"/>
    </row>
    <row r="830" spans="2:12" ht="12.75">
      <c r="B830" t="s">
        <v>33</v>
      </c>
      <c r="L830"/>
    </row>
    <row r="831" spans="2:12" ht="12.75">
      <c r="B831" s="8" t="s">
        <v>35</v>
      </c>
      <c r="H831" s="20" t="s">
        <v>8</v>
      </c>
      <c r="J831" t="s">
        <v>61</v>
      </c>
      <c r="L831" s="36"/>
    </row>
    <row r="832" spans="2:12" ht="12.75">
      <c r="B832" s="8" t="s">
        <v>34</v>
      </c>
      <c r="C832">
        <v>4</v>
      </c>
      <c r="G832" s="20">
        <f>C832</f>
        <v>4</v>
      </c>
      <c r="H832" s="20">
        <f>G832</f>
        <v>4</v>
      </c>
      <c r="I832" t="s">
        <v>64</v>
      </c>
      <c r="J832" t="s">
        <v>120</v>
      </c>
      <c r="L832" s="36"/>
    </row>
    <row r="833" spans="1:12" ht="12.75">
      <c r="A833" t="s">
        <v>1</v>
      </c>
      <c r="B833" t="s">
        <v>151</v>
      </c>
      <c r="C833">
        <v>2</v>
      </c>
      <c r="G833" s="20">
        <f>C833</f>
        <v>2</v>
      </c>
      <c r="H833" s="20">
        <f>G833</f>
        <v>2</v>
      </c>
      <c r="I833" t="s">
        <v>64</v>
      </c>
      <c r="J833" t="s">
        <v>120</v>
      </c>
      <c r="L833" s="36"/>
    </row>
    <row r="834" spans="2:12" ht="12.75">
      <c r="B834" t="s">
        <v>80</v>
      </c>
      <c r="C834">
        <v>1</v>
      </c>
      <c r="G834" s="20">
        <f>C834</f>
        <v>1</v>
      </c>
      <c r="H834" s="20">
        <f>G834</f>
        <v>1</v>
      </c>
      <c r="I834" t="s">
        <v>64</v>
      </c>
      <c r="J834" t="s">
        <v>120</v>
      </c>
      <c r="L834" s="36"/>
    </row>
    <row r="835" spans="2:12" ht="12.75">
      <c r="B835" t="s">
        <v>327</v>
      </c>
      <c r="C835">
        <v>2</v>
      </c>
      <c r="G835" s="20">
        <f>C835</f>
        <v>2</v>
      </c>
      <c r="H835" s="20">
        <f>G835</f>
        <v>2</v>
      </c>
      <c r="I835" t="s">
        <v>64</v>
      </c>
      <c r="J835" t="s">
        <v>120</v>
      </c>
      <c r="L835" s="36"/>
    </row>
    <row r="836" ht="12.75">
      <c r="L836"/>
    </row>
    <row r="837" spans="1:12" ht="12.75">
      <c r="A837" s="70" t="s">
        <v>458</v>
      </c>
      <c r="B837" s="53"/>
      <c r="L837"/>
    </row>
    <row r="838" spans="1:12" ht="12.75">
      <c r="A838" t="s">
        <v>328</v>
      </c>
      <c r="B838" t="s">
        <v>315</v>
      </c>
      <c r="C838">
        <v>8</v>
      </c>
      <c r="G838" s="20">
        <f>C838</f>
        <v>8</v>
      </c>
      <c r="H838" s="20">
        <f>G838</f>
        <v>8</v>
      </c>
      <c r="I838" t="s">
        <v>64</v>
      </c>
      <c r="J838" t="s">
        <v>120</v>
      </c>
      <c r="L838" s="36"/>
    </row>
    <row r="839" spans="2:12" ht="12.75">
      <c r="B839" t="s">
        <v>80</v>
      </c>
      <c r="C839">
        <v>2</v>
      </c>
      <c r="G839" s="20">
        <f>C839</f>
        <v>2</v>
      </c>
      <c r="H839" s="20">
        <f>G839</f>
        <v>2</v>
      </c>
      <c r="I839" t="s">
        <v>64</v>
      </c>
      <c r="J839" t="s">
        <v>120</v>
      </c>
      <c r="L839" s="36"/>
    </row>
    <row r="840" spans="2:12" ht="12.75">
      <c r="B840" t="s">
        <v>121</v>
      </c>
      <c r="C840">
        <v>2</v>
      </c>
      <c r="G840" s="20">
        <f>C840</f>
        <v>2</v>
      </c>
      <c r="H840" s="20">
        <f>G840</f>
        <v>2</v>
      </c>
      <c r="I840" t="s">
        <v>64</v>
      </c>
      <c r="J840" t="s">
        <v>120</v>
      </c>
      <c r="L840" s="36"/>
    </row>
    <row r="841" spans="1:12" ht="12.75">
      <c r="A841" t="s">
        <v>228</v>
      </c>
      <c r="B841" t="s">
        <v>151</v>
      </c>
      <c r="C841">
        <v>1</v>
      </c>
      <c r="G841" s="20">
        <f aca="true" t="shared" si="32" ref="G841:G852">C841</f>
        <v>1</v>
      </c>
      <c r="H841" s="20">
        <f aca="true" t="shared" si="33" ref="H841:H852">G841</f>
        <v>1</v>
      </c>
      <c r="I841" t="s">
        <v>64</v>
      </c>
      <c r="J841" t="s">
        <v>120</v>
      </c>
      <c r="L841" s="36"/>
    </row>
    <row r="842" spans="2:12" ht="12.75">
      <c r="B842" t="s">
        <v>80</v>
      </c>
      <c r="C842">
        <v>3</v>
      </c>
      <c r="G842" s="20">
        <f t="shared" si="32"/>
        <v>3</v>
      </c>
      <c r="H842" s="20">
        <f t="shared" si="33"/>
        <v>3</v>
      </c>
      <c r="I842" t="s">
        <v>64</v>
      </c>
      <c r="J842" t="s">
        <v>120</v>
      </c>
      <c r="L842" s="36"/>
    </row>
    <row r="843" spans="2:12" ht="12.75">
      <c r="B843" t="s">
        <v>121</v>
      </c>
      <c r="C843">
        <v>1</v>
      </c>
      <c r="G843" s="20">
        <f t="shared" si="32"/>
        <v>1</v>
      </c>
      <c r="H843" s="20">
        <f t="shared" si="33"/>
        <v>1</v>
      </c>
      <c r="I843" t="s">
        <v>64</v>
      </c>
      <c r="J843" t="s">
        <v>120</v>
      </c>
      <c r="L843" s="36"/>
    </row>
    <row r="844" spans="1:12" ht="12.75">
      <c r="A844" t="s">
        <v>234</v>
      </c>
      <c r="B844" t="s">
        <v>151</v>
      </c>
      <c r="C844">
        <v>3</v>
      </c>
      <c r="G844" s="20">
        <f t="shared" si="32"/>
        <v>3</v>
      </c>
      <c r="H844" s="20">
        <f t="shared" si="33"/>
        <v>3</v>
      </c>
      <c r="I844" t="s">
        <v>64</v>
      </c>
      <c r="J844" t="s">
        <v>120</v>
      </c>
      <c r="L844" s="36"/>
    </row>
    <row r="845" spans="2:12" ht="12.75">
      <c r="B845" t="s">
        <v>80</v>
      </c>
      <c r="C845">
        <v>1</v>
      </c>
      <c r="G845" s="20">
        <f t="shared" si="32"/>
        <v>1</v>
      </c>
      <c r="H845" s="20">
        <f t="shared" si="33"/>
        <v>1</v>
      </c>
      <c r="I845" t="s">
        <v>64</v>
      </c>
      <c r="J845" t="s">
        <v>120</v>
      </c>
      <c r="L845" s="36"/>
    </row>
    <row r="846" spans="2:12" ht="12.75">
      <c r="B846" t="s">
        <v>323</v>
      </c>
      <c r="C846">
        <v>3</v>
      </c>
      <c r="G846" s="20">
        <f t="shared" si="32"/>
        <v>3</v>
      </c>
      <c r="H846" s="20">
        <f t="shared" si="33"/>
        <v>3</v>
      </c>
      <c r="I846" t="s">
        <v>64</v>
      </c>
      <c r="J846" t="s">
        <v>120</v>
      </c>
      <c r="L846" s="36"/>
    </row>
    <row r="847" spans="1:12" ht="12.75">
      <c r="A847" t="s">
        <v>235</v>
      </c>
      <c r="B847" t="s">
        <v>151</v>
      </c>
      <c r="C847">
        <v>2</v>
      </c>
      <c r="G847" s="20">
        <f t="shared" si="32"/>
        <v>2</v>
      </c>
      <c r="H847" s="20">
        <f t="shared" si="33"/>
        <v>2</v>
      </c>
      <c r="I847" t="s">
        <v>64</v>
      </c>
      <c r="J847" t="s">
        <v>120</v>
      </c>
      <c r="L847" s="36"/>
    </row>
    <row r="848" spans="2:12" ht="12.75">
      <c r="B848" t="s">
        <v>80</v>
      </c>
      <c r="C848">
        <v>1</v>
      </c>
      <c r="G848" s="20">
        <f t="shared" si="32"/>
        <v>1</v>
      </c>
      <c r="H848" s="20">
        <f t="shared" si="33"/>
        <v>1</v>
      </c>
      <c r="I848" t="s">
        <v>64</v>
      </c>
      <c r="J848" t="s">
        <v>120</v>
      </c>
      <c r="L848" s="36"/>
    </row>
    <row r="849" spans="2:12" ht="12.75">
      <c r="B849" t="s">
        <v>323</v>
      </c>
      <c r="C849">
        <v>2</v>
      </c>
      <c r="G849" s="20">
        <f t="shared" si="32"/>
        <v>2</v>
      </c>
      <c r="H849" s="20">
        <f t="shared" si="33"/>
        <v>2</v>
      </c>
      <c r="I849" t="s">
        <v>64</v>
      </c>
      <c r="J849" t="s">
        <v>120</v>
      </c>
      <c r="L849" s="36"/>
    </row>
    <row r="850" spans="1:12" ht="12.75">
      <c r="A850" t="s">
        <v>329</v>
      </c>
      <c r="B850" t="s">
        <v>151</v>
      </c>
      <c r="C850">
        <v>1</v>
      </c>
      <c r="G850" s="20">
        <f t="shared" si="32"/>
        <v>1</v>
      </c>
      <c r="H850" s="20">
        <f t="shared" si="33"/>
        <v>1</v>
      </c>
      <c r="I850" t="s">
        <v>64</v>
      </c>
      <c r="J850" t="s">
        <v>120</v>
      </c>
      <c r="L850" s="36"/>
    </row>
    <row r="851" spans="2:12" ht="12.75">
      <c r="B851" t="s">
        <v>80</v>
      </c>
      <c r="C851">
        <v>4</v>
      </c>
      <c r="G851" s="20">
        <f t="shared" si="32"/>
        <v>4</v>
      </c>
      <c r="H851" s="20">
        <f t="shared" si="33"/>
        <v>4</v>
      </c>
      <c r="I851" t="s">
        <v>64</v>
      </c>
      <c r="J851" t="s">
        <v>120</v>
      </c>
      <c r="L851" s="36"/>
    </row>
    <row r="852" spans="2:12" ht="12.75">
      <c r="B852" t="s">
        <v>121</v>
      </c>
      <c r="C852">
        <v>1</v>
      </c>
      <c r="G852" s="20">
        <f t="shared" si="32"/>
        <v>1</v>
      </c>
      <c r="H852" s="20">
        <f t="shared" si="33"/>
        <v>1</v>
      </c>
      <c r="I852" t="s">
        <v>64</v>
      </c>
      <c r="J852" t="s">
        <v>120</v>
      </c>
      <c r="L852" s="36"/>
    </row>
    <row r="853" spans="2:12" ht="12.75">
      <c r="B853" t="s">
        <v>33</v>
      </c>
      <c r="L853"/>
    </row>
    <row r="854" spans="2:12" ht="12.75">
      <c r="B854" s="8" t="s">
        <v>35</v>
      </c>
      <c r="H854" s="20" t="s">
        <v>8</v>
      </c>
      <c r="J854" t="s">
        <v>61</v>
      </c>
      <c r="L854" s="36"/>
    </row>
    <row r="855" spans="2:12" ht="12.75">
      <c r="B855" s="8" t="s">
        <v>34</v>
      </c>
      <c r="C855">
        <v>1</v>
      </c>
      <c r="G855" s="20">
        <f>C855</f>
        <v>1</v>
      </c>
      <c r="H855" s="20">
        <f>G855</f>
        <v>1</v>
      </c>
      <c r="I855" t="s">
        <v>64</v>
      </c>
      <c r="J855" t="s">
        <v>120</v>
      </c>
      <c r="L855" s="36"/>
    </row>
    <row r="856" spans="1:12" ht="12.75">
      <c r="A856" t="s">
        <v>331</v>
      </c>
      <c r="B856" t="s">
        <v>151</v>
      </c>
      <c r="C856">
        <v>2</v>
      </c>
      <c r="G856" s="20">
        <f>C856</f>
        <v>2</v>
      </c>
      <c r="H856" s="20">
        <f>G856</f>
        <v>2</v>
      </c>
      <c r="I856" t="s">
        <v>64</v>
      </c>
      <c r="J856" t="s">
        <v>120</v>
      </c>
      <c r="L856" s="36"/>
    </row>
    <row r="857" spans="2:12" ht="12.75">
      <c r="B857" t="s">
        <v>80</v>
      </c>
      <c r="C857">
        <v>4</v>
      </c>
      <c r="G857" s="20">
        <f>C857</f>
        <v>4</v>
      </c>
      <c r="H857" s="20">
        <f>G857</f>
        <v>4</v>
      </c>
      <c r="I857" t="s">
        <v>64</v>
      </c>
      <c r="J857" t="s">
        <v>120</v>
      </c>
      <c r="L857" s="36"/>
    </row>
    <row r="858" spans="2:12" ht="12.75">
      <c r="B858" t="s">
        <v>121</v>
      </c>
      <c r="C858">
        <v>2</v>
      </c>
      <c r="G858" s="20">
        <f>C858</f>
        <v>2</v>
      </c>
      <c r="H858" s="20">
        <f>G858</f>
        <v>2</v>
      </c>
      <c r="I858" t="s">
        <v>64</v>
      </c>
      <c r="J858" t="s">
        <v>120</v>
      </c>
      <c r="L858" s="36"/>
    </row>
    <row r="859" spans="2:12" ht="12.75">
      <c r="B859" t="s">
        <v>33</v>
      </c>
      <c r="L859" s="23"/>
    </row>
    <row r="860" spans="2:12" ht="12.75">
      <c r="B860" s="8" t="s">
        <v>35</v>
      </c>
      <c r="H860" s="20" t="s">
        <v>8</v>
      </c>
      <c r="J860" t="s">
        <v>61</v>
      </c>
      <c r="L860" s="36"/>
    </row>
    <row r="861" spans="2:12" ht="12.75">
      <c r="B861" s="8" t="s">
        <v>34</v>
      </c>
      <c r="C861">
        <v>2</v>
      </c>
      <c r="G861" s="20">
        <f>C861</f>
        <v>2</v>
      </c>
      <c r="H861" s="20">
        <f>G861</f>
        <v>2</v>
      </c>
      <c r="I861" t="s">
        <v>64</v>
      </c>
      <c r="J861" t="s">
        <v>120</v>
      </c>
      <c r="L861" s="36"/>
    </row>
    <row r="862" spans="1:12" ht="12.75">
      <c r="A862" t="s">
        <v>332</v>
      </c>
      <c r="B862" t="s">
        <v>151</v>
      </c>
      <c r="C862">
        <v>1</v>
      </c>
      <c r="G862" s="20">
        <f>C862</f>
        <v>1</v>
      </c>
      <c r="H862" s="20">
        <f>G862</f>
        <v>1</v>
      </c>
      <c r="I862" t="s">
        <v>64</v>
      </c>
      <c r="J862" t="s">
        <v>120</v>
      </c>
      <c r="L862" s="36"/>
    </row>
    <row r="863" spans="2:12" ht="12.75">
      <c r="B863" t="s">
        <v>80</v>
      </c>
      <c r="C863">
        <v>4</v>
      </c>
      <c r="G863" s="20">
        <f>C863</f>
        <v>4</v>
      </c>
      <c r="H863" s="20">
        <f>G863</f>
        <v>4</v>
      </c>
      <c r="I863" t="s">
        <v>64</v>
      </c>
      <c r="J863" t="s">
        <v>120</v>
      </c>
      <c r="L863" s="36"/>
    </row>
    <row r="864" spans="2:12" ht="12.75">
      <c r="B864" t="s">
        <v>121</v>
      </c>
      <c r="C864">
        <v>1</v>
      </c>
      <c r="G864" s="20">
        <f>C864</f>
        <v>1</v>
      </c>
      <c r="H864" s="20">
        <f>G864</f>
        <v>1</v>
      </c>
      <c r="I864" t="s">
        <v>64</v>
      </c>
      <c r="J864" t="s">
        <v>120</v>
      </c>
      <c r="L864" s="36"/>
    </row>
    <row r="865" spans="2:12" ht="12.75">
      <c r="B865" t="s">
        <v>33</v>
      </c>
      <c r="L865" s="23"/>
    </row>
    <row r="866" spans="2:12" ht="12.75">
      <c r="B866" s="8" t="s">
        <v>35</v>
      </c>
      <c r="H866" s="20" t="s">
        <v>8</v>
      </c>
      <c r="J866" t="s">
        <v>61</v>
      </c>
      <c r="L866" s="36"/>
    </row>
    <row r="867" spans="2:12" ht="12.75">
      <c r="B867" s="8" t="s">
        <v>34</v>
      </c>
      <c r="C867">
        <v>1</v>
      </c>
      <c r="G867" s="20">
        <f>C867</f>
        <v>1</v>
      </c>
      <c r="H867" s="20">
        <f>G867</f>
        <v>1</v>
      </c>
      <c r="I867" t="s">
        <v>64</v>
      </c>
      <c r="J867" t="s">
        <v>120</v>
      </c>
      <c r="L867" s="36"/>
    </row>
    <row r="868" spans="1:12" ht="12.75">
      <c r="A868" t="s">
        <v>333</v>
      </c>
      <c r="B868" t="s">
        <v>151</v>
      </c>
      <c r="C868">
        <v>1</v>
      </c>
      <c r="G868" s="20">
        <f>C868</f>
        <v>1</v>
      </c>
      <c r="H868" s="20">
        <f>G868</f>
        <v>1</v>
      </c>
      <c r="I868" t="s">
        <v>64</v>
      </c>
      <c r="J868" t="s">
        <v>120</v>
      </c>
      <c r="L868" s="36"/>
    </row>
    <row r="869" spans="2:12" ht="12.75">
      <c r="B869" t="s">
        <v>80</v>
      </c>
      <c r="C869">
        <v>4</v>
      </c>
      <c r="G869" s="20">
        <f>C869</f>
        <v>4</v>
      </c>
      <c r="H869" s="20">
        <f>G869</f>
        <v>4</v>
      </c>
      <c r="I869" t="s">
        <v>64</v>
      </c>
      <c r="J869" t="s">
        <v>120</v>
      </c>
      <c r="L869" s="36"/>
    </row>
    <row r="870" spans="2:12" ht="12.75">
      <c r="B870" t="s">
        <v>121</v>
      </c>
      <c r="C870">
        <v>1</v>
      </c>
      <c r="G870" s="20">
        <f>C870</f>
        <v>1</v>
      </c>
      <c r="H870" s="20">
        <f>G870</f>
        <v>1</v>
      </c>
      <c r="I870" t="s">
        <v>64</v>
      </c>
      <c r="J870" t="s">
        <v>120</v>
      </c>
      <c r="L870" s="36"/>
    </row>
    <row r="871" spans="2:12" ht="12.75">
      <c r="B871" t="s">
        <v>33</v>
      </c>
      <c r="L871" s="23"/>
    </row>
    <row r="872" spans="2:12" ht="12.75">
      <c r="B872" s="8" t="s">
        <v>35</v>
      </c>
      <c r="H872" s="20" t="s">
        <v>8</v>
      </c>
      <c r="J872" t="s">
        <v>61</v>
      </c>
      <c r="L872" s="36"/>
    </row>
    <row r="873" spans="2:12" ht="12.75">
      <c r="B873" s="8" t="s">
        <v>34</v>
      </c>
      <c r="C873">
        <v>1</v>
      </c>
      <c r="G873" s="20">
        <f>C873</f>
        <v>1</v>
      </c>
      <c r="H873" s="20">
        <f>G873</f>
        <v>1</v>
      </c>
      <c r="I873" t="s">
        <v>64</v>
      </c>
      <c r="J873" t="s">
        <v>120</v>
      </c>
      <c r="L873" s="36"/>
    </row>
    <row r="874" spans="1:12" ht="12.75">
      <c r="A874" t="s">
        <v>334</v>
      </c>
      <c r="B874" t="s">
        <v>151</v>
      </c>
      <c r="C874">
        <v>2</v>
      </c>
      <c r="G874" s="20">
        <f>C874</f>
        <v>2</v>
      </c>
      <c r="H874" s="20">
        <f>G874</f>
        <v>2</v>
      </c>
      <c r="I874" t="s">
        <v>64</v>
      </c>
      <c r="J874" t="s">
        <v>120</v>
      </c>
      <c r="L874" s="36"/>
    </row>
    <row r="875" spans="2:12" ht="12.75">
      <c r="B875" t="s">
        <v>80</v>
      </c>
      <c r="C875">
        <v>4</v>
      </c>
      <c r="G875" s="20">
        <f>C875</f>
        <v>4</v>
      </c>
      <c r="H875" s="20">
        <f>G875</f>
        <v>4</v>
      </c>
      <c r="I875" t="s">
        <v>64</v>
      </c>
      <c r="J875" t="s">
        <v>120</v>
      </c>
      <c r="L875" s="36"/>
    </row>
    <row r="876" spans="2:12" ht="12.75">
      <c r="B876" t="s">
        <v>121</v>
      </c>
      <c r="C876">
        <v>1</v>
      </c>
      <c r="G876" s="20">
        <f>C876</f>
        <v>1</v>
      </c>
      <c r="H876" s="20">
        <f>G876</f>
        <v>1</v>
      </c>
      <c r="I876" t="s">
        <v>64</v>
      </c>
      <c r="J876" t="s">
        <v>120</v>
      </c>
      <c r="L876" s="36"/>
    </row>
    <row r="877" spans="2:12" ht="12.75">
      <c r="B877" t="s">
        <v>33</v>
      </c>
      <c r="L877" s="23"/>
    </row>
    <row r="878" spans="2:12" ht="12.75">
      <c r="B878" s="8" t="s">
        <v>35</v>
      </c>
      <c r="H878" s="20" t="s">
        <v>8</v>
      </c>
      <c r="J878" t="s">
        <v>61</v>
      </c>
      <c r="L878" s="36"/>
    </row>
    <row r="879" spans="2:12" ht="12.75">
      <c r="B879" s="8" t="s">
        <v>34</v>
      </c>
      <c r="C879">
        <v>2</v>
      </c>
      <c r="G879" s="20">
        <f>C879</f>
        <v>2</v>
      </c>
      <c r="H879" s="20">
        <f>G879</f>
        <v>2</v>
      </c>
      <c r="I879" t="s">
        <v>64</v>
      </c>
      <c r="J879" t="s">
        <v>120</v>
      </c>
      <c r="L879" s="36"/>
    </row>
    <row r="880" spans="1:12" ht="12.75">
      <c r="A880" t="s">
        <v>335</v>
      </c>
      <c r="B880" t="s">
        <v>151</v>
      </c>
      <c r="C880">
        <v>2</v>
      </c>
      <c r="G880" s="20">
        <f>C880</f>
        <v>2</v>
      </c>
      <c r="H880" s="20">
        <f>G880</f>
        <v>2</v>
      </c>
      <c r="I880" t="s">
        <v>64</v>
      </c>
      <c r="J880" t="s">
        <v>120</v>
      </c>
      <c r="L880" s="36"/>
    </row>
    <row r="881" spans="2:12" ht="12.75">
      <c r="B881" t="s">
        <v>80</v>
      </c>
      <c r="C881">
        <v>4</v>
      </c>
      <c r="G881" s="20">
        <f>C881</f>
        <v>4</v>
      </c>
      <c r="H881" s="20">
        <f>G881</f>
        <v>4</v>
      </c>
      <c r="I881" t="s">
        <v>64</v>
      </c>
      <c r="J881" t="s">
        <v>120</v>
      </c>
      <c r="L881" s="36"/>
    </row>
    <row r="882" spans="2:12" ht="12.75">
      <c r="B882" t="s">
        <v>121</v>
      </c>
      <c r="C882">
        <v>1</v>
      </c>
      <c r="G882" s="20">
        <f>C882</f>
        <v>1</v>
      </c>
      <c r="H882" s="20">
        <f>G882</f>
        <v>1</v>
      </c>
      <c r="I882" t="s">
        <v>64</v>
      </c>
      <c r="J882" t="s">
        <v>120</v>
      </c>
      <c r="L882" s="36"/>
    </row>
    <row r="883" spans="2:12" ht="12.75">
      <c r="B883" t="s">
        <v>33</v>
      </c>
      <c r="L883" s="23"/>
    </row>
    <row r="884" spans="2:12" ht="12.75">
      <c r="B884" s="8" t="s">
        <v>35</v>
      </c>
      <c r="H884" s="20" t="s">
        <v>8</v>
      </c>
      <c r="J884" t="s">
        <v>61</v>
      </c>
      <c r="L884" s="36"/>
    </row>
    <row r="885" spans="2:12" ht="12.75">
      <c r="B885" s="8" t="s">
        <v>34</v>
      </c>
      <c r="C885">
        <v>2</v>
      </c>
      <c r="G885" s="20">
        <f>C885</f>
        <v>2</v>
      </c>
      <c r="H885" s="20">
        <f>G885</f>
        <v>2</v>
      </c>
      <c r="I885" t="s">
        <v>64</v>
      </c>
      <c r="J885" t="s">
        <v>120</v>
      </c>
      <c r="L885" s="36"/>
    </row>
    <row r="886" spans="1:12" ht="12.75">
      <c r="A886" t="s">
        <v>336</v>
      </c>
      <c r="B886" t="s">
        <v>151</v>
      </c>
      <c r="C886">
        <v>2</v>
      </c>
      <c r="G886" s="20">
        <f>C886</f>
        <v>2</v>
      </c>
      <c r="H886" s="20">
        <f>G886</f>
        <v>2</v>
      </c>
      <c r="I886" t="s">
        <v>64</v>
      </c>
      <c r="J886" t="s">
        <v>120</v>
      </c>
      <c r="L886" s="36"/>
    </row>
    <row r="887" spans="2:12" ht="12.75">
      <c r="B887" t="s">
        <v>80</v>
      </c>
      <c r="C887">
        <v>4</v>
      </c>
      <c r="G887" s="20">
        <f>C887</f>
        <v>4</v>
      </c>
      <c r="H887" s="20">
        <f>G887</f>
        <v>4</v>
      </c>
      <c r="I887" t="s">
        <v>64</v>
      </c>
      <c r="J887" t="s">
        <v>120</v>
      </c>
      <c r="L887" s="36"/>
    </row>
    <row r="888" spans="2:12" ht="12.75">
      <c r="B888" t="s">
        <v>121</v>
      </c>
      <c r="C888">
        <v>1</v>
      </c>
      <c r="G888" s="20">
        <f>C888</f>
        <v>1</v>
      </c>
      <c r="H888" s="20">
        <f>G888</f>
        <v>1</v>
      </c>
      <c r="I888" t="s">
        <v>64</v>
      </c>
      <c r="J888" t="s">
        <v>120</v>
      </c>
      <c r="L888" s="36"/>
    </row>
    <row r="889" spans="2:12" ht="12.75">
      <c r="B889" t="s">
        <v>33</v>
      </c>
      <c r="L889" s="23"/>
    </row>
    <row r="890" spans="2:12" ht="12.75">
      <c r="B890" s="8" t="s">
        <v>35</v>
      </c>
      <c r="H890" s="20" t="s">
        <v>8</v>
      </c>
      <c r="J890" t="s">
        <v>61</v>
      </c>
      <c r="L890" s="36"/>
    </row>
    <row r="891" spans="2:12" ht="12.75">
      <c r="B891" s="8" t="s">
        <v>34</v>
      </c>
      <c r="C891">
        <v>2</v>
      </c>
      <c r="G891" s="20">
        <f>C891</f>
        <v>2</v>
      </c>
      <c r="H891" s="20">
        <f>G891</f>
        <v>2</v>
      </c>
      <c r="I891" t="s">
        <v>64</v>
      </c>
      <c r="J891" t="s">
        <v>120</v>
      </c>
      <c r="L891" s="36"/>
    </row>
    <row r="892" spans="1:12" ht="12.75">
      <c r="A892" t="s">
        <v>1</v>
      </c>
      <c r="B892" t="s">
        <v>151</v>
      </c>
      <c r="C892">
        <v>2</v>
      </c>
      <c r="G892" s="20">
        <f>C892</f>
        <v>2</v>
      </c>
      <c r="H892" s="20">
        <f>G892</f>
        <v>2</v>
      </c>
      <c r="I892" t="s">
        <v>64</v>
      </c>
      <c r="J892" t="s">
        <v>120</v>
      </c>
      <c r="L892" s="36"/>
    </row>
    <row r="893" spans="2:12" ht="12.75">
      <c r="B893" t="s">
        <v>80</v>
      </c>
      <c r="C893">
        <v>1</v>
      </c>
      <c r="G893" s="20">
        <f>C893</f>
        <v>1</v>
      </c>
      <c r="H893" s="20">
        <f>G893</f>
        <v>1</v>
      </c>
      <c r="I893" t="s">
        <v>64</v>
      </c>
      <c r="J893" t="s">
        <v>120</v>
      </c>
      <c r="L893" s="36"/>
    </row>
    <row r="894" spans="2:12" ht="12.75">
      <c r="B894" t="s">
        <v>327</v>
      </c>
      <c r="C894">
        <v>2</v>
      </c>
      <c r="G894" s="20">
        <f>C894</f>
        <v>2</v>
      </c>
      <c r="H894" s="20">
        <f>G894</f>
        <v>2</v>
      </c>
      <c r="I894" t="s">
        <v>64</v>
      </c>
      <c r="J894" t="s">
        <v>120</v>
      </c>
      <c r="L894" s="36"/>
    </row>
    <row r="895" ht="12.75">
      <c r="L895" s="23"/>
    </row>
    <row r="896" ht="12.75">
      <c r="A896" s="70" t="s">
        <v>459</v>
      </c>
    </row>
    <row r="897" spans="2:12" ht="12.75">
      <c r="B897" t="s">
        <v>81</v>
      </c>
      <c r="H897" s="20" t="s">
        <v>8</v>
      </c>
      <c r="J897" t="s">
        <v>61</v>
      </c>
      <c r="L897" s="36"/>
    </row>
    <row r="898" spans="2:12" ht="12.75">
      <c r="B898" t="s">
        <v>82</v>
      </c>
      <c r="H898" s="20" t="s">
        <v>8</v>
      </c>
      <c r="J898" t="s">
        <v>61</v>
      </c>
      <c r="L898" s="36"/>
    </row>
    <row r="899" spans="2:12" ht="12.75">
      <c r="B899" t="s">
        <v>162</v>
      </c>
      <c r="C899">
        <v>7</v>
      </c>
      <c r="G899" s="20">
        <f>C899</f>
        <v>7</v>
      </c>
      <c r="H899" s="20">
        <f>G899</f>
        <v>7</v>
      </c>
      <c r="I899" t="s">
        <v>64</v>
      </c>
      <c r="J899" t="s">
        <v>120</v>
      </c>
      <c r="L899" s="36"/>
    </row>
    <row r="900" ht="12.75">
      <c r="L900" s="23"/>
    </row>
    <row r="901" ht="12.75">
      <c r="L901" s="23"/>
    </row>
    <row r="902" spans="1:12" ht="18">
      <c r="A902" s="37" t="s">
        <v>119</v>
      </c>
      <c r="B902" s="40"/>
      <c r="C902" s="40"/>
      <c r="D902" s="64"/>
      <c r="E902" s="64"/>
      <c r="F902" s="64"/>
      <c r="G902" s="64"/>
      <c r="H902" s="64"/>
      <c r="I902" s="40"/>
      <c r="J902" s="40"/>
      <c r="K902" s="40"/>
      <c r="L902" s="64"/>
    </row>
    <row r="904" spans="1:2" ht="12.75">
      <c r="A904" s="44" t="s">
        <v>460</v>
      </c>
      <c r="B904" s="45"/>
    </row>
    <row r="905" spans="2:12" ht="12.75">
      <c r="B905" t="s">
        <v>103</v>
      </c>
      <c r="C905">
        <v>3</v>
      </c>
      <c r="G905" s="20">
        <f>C905</f>
        <v>3</v>
      </c>
      <c r="L905" s="23"/>
    </row>
    <row r="906" spans="2:12" ht="12.75">
      <c r="B906" t="s">
        <v>83</v>
      </c>
      <c r="C906">
        <v>3</v>
      </c>
      <c r="G906" s="20">
        <f>C906</f>
        <v>3</v>
      </c>
      <c r="L906" s="23"/>
    </row>
    <row r="907" spans="2:12" ht="12.75">
      <c r="B907" t="s">
        <v>84</v>
      </c>
      <c r="C907">
        <v>3</v>
      </c>
      <c r="G907" s="20">
        <f>C907</f>
        <v>3</v>
      </c>
      <c r="L907" s="23"/>
    </row>
    <row r="908" spans="4:12" ht="12.75">
      <c r="D908"/>
      <c r="E908"/>
      <c r="F908"/>
      <c r="G908"/>
      <c r="H908" s="20">
        <f>SUM(G905:G908)</f>
        <v>9</v>
      </c>
      <c r="I908" t="s">
        <v>64</v>
      </c>
      <c r="J908" t="s">
        <v>120</v>
      </c>
      <c r="L908" s="36"/>
    </row>
    <row r="909" ht="12.75">
      <c r="L909" s="23"/>
    </row>
    <row r="910" spans="1:2" ht="12.75">
      <c r="A910" s="44" t="s">
        <v>461</v>
      </c>
      <c r="B910" s="45"/>
    </row>
    <row r="911" spans="2:12" ht="12.75">
      <c r="B911" t="s">
        <v>103</v>
      </c>
      <c r="C911">
        <v>2</v>
      </c>
      <c r="G911" s="20">
        <f>C911</f>
        <v>2</v>
      </c>
      <c r="L911" s="23"/>
    </row>
    <row r="912" spans="2:12" ht="12.75">
      <c r="B912" t="s">
        <v>83</v>
      </c>
      <c r="C912">
        <v>2</v>
      </c>
      <c r="G912" s="20">
        <f>C912</f>
        <v>2</v>
      </c>
      <c r="L912" s="23"/>
    </row>
    <row r="913" spans="2:12" ht="12.75">
      <c r="B913" t="s">
        <v>84</v>
      </c>
      <c r="C913">
        <v>2</v>
      </c>
      <c r="G913" s="20">
        <f>C913</f>
        <v>2</v>
      </c>
      <c r="H913" s="20">
        <f>SUM(G911:G913)</f>
        <v>6</v>
      </c>
      <c r="I913" t="s">
        <v>64</v>
      </c>
      <c r="J913" t="s">
        <v>120</v>
      </c>
      <c r="L913" s="36"/>
    </row>
    <row r="914" spans="2:12" ht="12.75">
      <c r="B914" t="s">
        <v>152</v>
      </c>
      <c r="L914" s="23"/>
    </row>
    <row r="915" ht="12.75">
      <c r="L915" s="23"/>
    </row>
    <row r="916" spans="1:12" ht="18">
      <c r="A916" s="37" t="s">
        <v>98</v>
      </c>
      <c r="B916" s="40"/>
      <c r="C916" s="40"/>
      <c r="D916" s="64"/>
      <c r="E916" s="64"/>
      <c r="F916" s="64"/>
      <c r="G916" s="64"/>
      <c r="H916" s="64"/>
      <c r="I916" s="40"/>
      <c r="J916" s="40"/>
      <c r="K916" s="40"/>
      <c r="L916" s="64"/>
    </row>
    <row r="918" spans="1:2" ht="12.75">
      <c r="A918" s="44" t="s">
        <v>462</v>
      </c>
      <c r="B918" s="45"/>
    </row>
    <row r="919" spans="2:12" ht="12.75">
      <c r="B919" t="s">
        <v>117</v>
      </c>
      <c r="H919" s="20" t="s">
        <v>61</v>
      </c>
      <c r="J919" t="s">
        <v>61</v>
      </c>
      <c r="L919" s="36"/>
    </row>
    <row r="920" ht="12.75">
      <c r="B920" t="s">
        <v>37</v>
      </c>
    </row>
    <row r="921" spans="1:12" ht="12.75">
      <c r="A921" s="1"/>
      <c r="B921" s="57" t="s">
        <v>481</v>
      </c>
      <c r="L921" s="23"/>
    </row>
    <row r="922" spans="1:12" ht="12.75">
      <c r="A922" s="1"/>
      <c r="B922" s="57" t="s">
        <v>493</v>
      </c>
      <c r="L922" s="23"/>
    </row>
    <row r="923" spans="1:12" ht="12.75">
      <c r="A923" s="1"/>
      <c r="B923" s="57" t="s">
        <v>482</v>
      </c>
      <c r="L923" s="23"/>
    </row>
    <row r="924" spans="1:12" ht="12.75">
      <c r="A924" s="44" t="s">
        <v>463</v>
      </c>
      <c r="B924" s="45"/>
      <c r="L924" s="23"/>
    </row>
    <row r="925" spans="1:12" ht="12.75">
      <c r="A925" s="1"/>
      <c r="B925" t="s">
        <v>38</v>
      </c>
      <c r="G925" s="20">
        <v>1</v>
      </c>
      <c r="H925" s="20">
        <f>G925</f>
        <v>1</v>
      </c>
      <c r="I925" t="s">
        <v>64</v>
      </c>
      <c r="J925" t="s">
        <v>120</v>
      </c>
      <c r="L925" s="36"/>
    </row>
    <row r="926" spans="1:12" ht="12.75">
      <c r="A926" s="1"/>
      <c r="L926" s="23"/>
    </row>
    <row r="927" spans="1:12" ht="12.75">
      <c r="A927" s="44" t="s">
        <v>464</v>
      </c>
      <c r="B927" s="45"/>
      <c r="L927" s="23"/>
    </row>
    <row r="928" spans="1:2" ht="12.75">
      <c r="A928" t="s">
        <v>283</v>
      </c>
      <c r="B928" s="119" t="s">
        <v>338</v>
      </c>
    </row>
    <row r="929" spans="1:9" ht="12.75">
      <c r="A929" s="1"/>
      <c r="B929" t="s">
        <v>99</v>
      </c>
      <c r="G929" s="20">
        <v>2</v>
      </c>
      <c r="H929" s="20">
        <f>G929</f>
        <v>2</v>
      </c>
      <c r="I929" t="s">
        <v>64</v>
      </c>
    </row>
    <row r="930" spans="1:9" ht="12.75">
      <c r="A930" s="1"/>
      <c r="B930" t="s">
        <v>100</v>
      </c>
      <c r="G930" s="20">
        <v>1</v>
      </c>
      <c r="H930" s="20">
        <f>G930</f>
        <v>1</v>
      </c>
      <c r="I930" t="s">
        <v>64</v>
      </c>
    </row>
    <row r="931" spans="1:9" ht="12.75">
      <c r="A931" s="1"/>
      <c r="B931" t="s">
        <v>339</v>
      </c>
      <c r="G931" s="20">
        <v>1</v>
      </c>
      <c r="H931" s="20">
        <f>G931</f>
        <v>1</v>
      </c>
      <c r="I931" t="s">
        <v>64</v>
      </c>
    </row>
    <row r="932" spans="1:12" ht="12.75">
      <c r="A932" s="1"/>
      <c r="B932" t="s">
        <v>394</v>
      </c>
      <c r="H932" s="20" t="s">
        <v>61</v>
      </c>
      <c r="J932" t="s">
        <v>61</v>
      </c>
      <c r="L932" s="36"/>
    </row>
    <row r="933" spans="1:12" ht="12.75">
      <c r="A933" t="s">
        <v>317</v>
      </c>
      <c r="B933" t="s">
        <v>153</v>
      </c>
      <c r="C933">
        <v>1</v>
      </c>
      <c r="G933" s="20">
        <f>C933</f>
        <v>1</v>
      </c>
      <c r="H933" s="20">
        <f>G933</f>
        <v>1</v>
      </c>
      <c r="I933" t="s">
        <v>64</v>
      </c>
      <c r="L933" s="36"/>
    </row>
    <row r="934" spans="1:9" ht="12.75">
      <c r="A934" t="s">
        <v>234</v>
      </c>
      <c r="B934" t="s">
        <v>342</v>
      </c>
      <c r="G934" s="20">
        <v>2</v>
      </c>
      <c r="H934" s="20">
        <f>G934</f>
        <v>2</v>
      </c>
      <c r="I934" t="s">
        <v>64</v>
      </c>
    </row>
    <row r="935" spans="1:9" ht="12.75">
      <c r="A935" s="1"/>
      <c r="B935" t="s">
        <v>99</v>
      </c>
      <c r="G935" s="20">
        <v>2</v>
      </c>
      <c r="H935" s="20">
        <f>G935</f>
        <v>2</v>
      </c>
      <c r="I935" t="s">
        <v>64</v>
      </c>
    </row>
    <row r="936" spans="1:9" ht="12.75">
      <c r="A936" s="1"/>
      <c r="B936" t="s">
        <v>100</v>
      </c>
      <c r="G936" s="20">
        <v>2</v>
      </c>
      <c r="H936" s="20">
        <f>G936</f>
        <v>2</v>
      </c>
      <c r="I936" t="s">
        <v>64</v>
      </c>
    </row>
    <row r="937" spans="1:9" ht="12.75">
      <c r="A937" s="1"/>
      <c r="B937" t="s">
        <v>124</v>
      </c>
      <c r="G937" s="20">
        <v>2</v>
      </c>
      <c r="H937" s="20">
        <f>G937</f>
        <v>2</v>
      </c>
      <c r="I937" t="s">
        <v>64</v>
      </c>
    </row>
    <row r="938" spans="1:12" ht="12.75">
      <c r="A938" s="1"/>
      <c r="B938" t="s">
        <v>394</v>
      </c>
      <c r="H938" s="20" t="s">
        <v>61</v>
      </c>
      <c r="J938" t="s">
        <v>61</v>
      </c>
      <c r="L938" s="36"/>
    </row>
    <row r="939" ht="12.75">
      <c r="A939" s="119" t="s">
        <v>343</v>
      </c>
    </row>
    <row r="940" spans="1:9" ht="12.75">
      <c r="A940" s="1"/>
      <c r="B940" t="s">
        <v>337</v>
      </c>
      <c r="G940" s="20">
        <v>1</v>
      </c>
      <c r="H940" s="20">
        <f aca="true" t="shared" si="34" ref="H940:H945">G940</f>
        <v>1</v>
      </c>
      <c r="I940" t="s">
        <v>64</v>
      </c>
    </row>
    <row r="941" spans="1:9" ht="12.75">
      <c r="A941" s="1"/>
      <c r="B941" t="s">
        <v>344</v>
      </c>
      <c r="G941" s="20">
        <v>1</v>
      </c>
      <c r="H941" s="20">
        <f t="shared" si="34"/>
        <v>1</v>
      </c>
      <c r="I941" t="s">
        <v>64</v>
      </c>
    </row>
    <row r="942" spans="1:9" ht="12.75">
      <c r="A942" s="1"/>
      <c r="B942" t="s">
        <v>99</v>
      </c>
      <c r="G942" s="20">
        <v>1</v>
      </c>
      <c r="H942" s="20">
        <f t="shared" si="34"/>
        <v>1</v>
      </c>
      <c r="I942" t="s">
        <v>64</v>
      </c>
    </row>
    <row r="943" spans="1:9" ht="12.75">
      <c r="A943" s="1"/>
      <c r="B943" t="s">
        <v>100</v>
      </c>
      <c r="G943" s="20">
        <v>1</v>
      </c>
      <c r="H943" s="20">
        <f t="shared" si="34"/>
        <v>1</v>
      </c>
      <c r="I943" t="s">
        <v>64</v>
      </c>
    </row>
    <row r="944" spans="1:9" ht="12.75">
      <c r="A944" s="1"/>
      <c r="B944" t="s">
        <v>122</v>
      </c>
      <c r="G944" s="20">
        <v>1</v>
      </c>
      <c r="H944" s="20">
        <f t="shared" si="34"/>
        <v>1</v>
      </c>
      <c r="I944" t="s">
        <v>64</v>
      </c>
    </row>
    <row r="945" spans="1:9" ht="12.75">
      <c r="A945" s="1"/>
      <c r="B945" t="s">
        <v>123</v>
      </c>
      <c r="G945" s="20">
        <v>1</v>
      </c>
      <c r="H945" s="20">
        <f t="shared" si="34"/>
        <v>1</v>
      </c>
      <c r="I945" t="s">
        <v>64</v>
      </c>
    </row>
    <row r="946" spans="1:12" ht="12.75">
      <c r="A946" s="1"/>
      <c r="B946" t="s">
        <v>394</v>
      </c>
      <c r="H946" s="20" t="s">
        <v>61</v>
      </c>
      <c r="J946" t="s">
        <v>61</v>
      </c>
      <c r="L946" s="36"/>
    </row>
    <row r="947" spans="1:9" ht="12.75">
      <c r="A947" t="s">
        <v>235</v>
      </c>
      <c r="B947" t="s">
        <v>342</v>
      </c>
      <c r="G947" s="20">
        <v>1</v>
      </c>
      <c r="H947" s="20">
        <f>G947</f>
        <v>1</v>
      </c>
      <c r="I947" t="s">
        <v>64</v>
      </c>
    </row>
    <row r="948" spans="1:9" ht="12.75">
      <c r="A948" s="1"/>
      <c r="B948" t="s">
        <v>99</v>
      </c>
      <c r="G948" s="20">
        <v>1</v>
      </c>
      <c r="H948" s="20">
        <f>G948</f>
        <v>1</v>
      </c>
      <c r="I948" t="s">
        <v>64</v>
      </c>
    </row>
    <row r="949" spans="1:9" ht="12.75">
      <c r="A949" s="1"/>
      <c r="B949" t="s">
        <v>100</v>
      </c>
      <c r="G949" s="20">
        <v>1</v>
      </c>
      <c r="H949" s="20">
        <f>G949</f>
        <v>1</v>
      </c>
      <c r="I949" t="s">
        <v>64</v>
      </c>
    </row>
    <row r="950" spans="1:9" ht="12.75">
      <c r="A950" s="1"/>
      <c r="B950" t="s">
        <v>124</v>
      </c>
      <c r="G950" s="20">
        <v>1</v>
      </c>
      <c r="H950" s="20">
        <f>G950</f>
        <v>1</v>
      </c>
      <c r="I950" t="s">
        <v>64</v>
      </c>
    </row>
    <row r="951" spans="1:12" ht="12.75">
      <c r="A951" s="1"/>
      <c r="B951" t="s">
        <v>394</v>
      </c>
      <c r="H951" s="20" t="s">
        <v>61</v>
      </c>
      <c r="J951" t="s">
        <v>61</v>
      </c>
      <c r="L951" s="36"/>
    </row>
    <row r="952" spans="1:9" ht="12.75">
      <c r="A952" t="s">
        <v>346</v>
      </c>
      <c r="B952" t="s">
        <v>347</v>
      </c>
      <c r="G952" s="20">
        <v>1</v>
      </c>
      <c r="H952" s="20">
        <f>G952</f>
        <v>1</v>
      </c>
      <c r="I952" t="s">
        <v>64</v>
      </c>
    </row>
    <row r="953" spans="1:9" ht="12.75">
      <c r="A953" s="1"/>
      <c r="B953" t="s">
        <v>99</v>
      </c>
      <c r="G953" s="20">
        <v>1</v>
      </c>
      <c r="H953" s="20">
        <f>G953</f>
        <v>1</v>
      </c>
      <c r="I953" t="s">
        <v>64</v>
      </c>
    </row>
    <row r="954" spans="1:9" ht="12.75">
      <c r="A954" s="1"/>
      <c r="B954" t="s">
        <v>100</v>
      </c>
      <c r="G954" s="20">
        <v>1</v>
      </c>
      <c r="H954" s="20">
        <f>G954</f>
        <v>1</v>
      </c>
      <c r="I954" t="s">
        <v>64</v>
      </c>
    </row>
    <row r="955" spans="1:9" ht="12.75">
      <c r="A955" s="1"/>
      <c r="B955" t="s">
        <v>348</v>
      </c>
      <c r="G955" s="20">
        <v>1</v>
      </c>
      <c r="H955" s="20">
        <f>G955</f>
        <v>1</v>
      </c>
      <c r="I955" t="s">
        <v>64</v>
      </c>
    </row>
    <row r="956" spans="1:12" ht="12.75">
      <c r="A956" s="1"/>
      <c r="B956" t="s">
        <v>394</v>
      </c>
      <c r="H956" s="20" t="s">
        <v>61</v>
      </c>
      <c r="J956" t="s">
        <v>61</v>
      </c>
      <c r="L956" s="36"/>
    </row>
    <row r="957" ht="12.75">
      <c r="A957" s="119" t="s">
        <v>345</v>
      </c>
    </row>
    <row r="958" spans="1:9" ht="12.75">
      <c r="A958" s="1"/>
      <c r="B958" t="s">
        <v>337</v>
      </c>
      <c r="G958" s="20">
        <v>1</v>
      </c>
      <c r="H958" s="20">
        <f aca="true" t="shared" si="35" ref="H958:H963">G958</f>
        <v>1</v>
      </c>
      <c r="I958" t="s">
        <v>64</v>
      </c>
    </row>
    <row r="959" spans="1:9" ht="12.75">
      <c r="A959" s="1"/>
      <c r="B959" t="s">
        <v>344</v>
      </c>
      <c r="G959" s="20">
        <v>1</v>
      </c>
      <c r="H959" s="20">
        <f t="shared" si="35"/>
        <v>1</v>
      </c>
      <c r="I959" t="s">
        <v>64</v>
      </c>
    </row>
    <row r="960" spans="1:9" ht="12.75">
      <c r="A960" s="1"/>
      <c r="B960" t="s">
        <v>99</v>
      </c>
      <c r="G960" s="20">
        <v>1</v>
      </c>
      <c r="H960" s="20">
        <f t="shared" si="35"/>
        <v>1</v>
      </c>
      <c r="I960" t="s">
        <v>64</v>
      </c>
    </row>
    <row r="961" spans="1:9" ht="12.75">
      <c r="A961" s="1"/>
      <c r="B961" t="s">
        <v>100</v>
      </c>
      <c r="G961" s="20">
        <v>1</v>
      </c>
      <c r="H961" s="20">
        <f t="shared" si="35"/>
        <v>1</v>
      </c>
      <c r="I961" t="s">
        <v>64</v>
      </c>
    </row>
    <row r="962" spans="1:9" ht="12.75">
      <c r="A962" s="1"/>
      <c r="B962" t="s">
        <v>122</v>
      </c>
      <c r="G962" s="20">
        <v>1</v>
      </c>
      <c r="H962" s="20">
        <f t="shared" si="35"/>
        <v>1</v>
      </c>
      <c r="I962" t="s">
        <v>64</v>
      </c>
    </row>
    <row r="963" spans="1:9" ht="12.75">
      <c r="A963" s="1"/>
      <c r="B963" t="s">
        <v>123</v>
      </c>
      <c r="G963" s="20">
        <v>1</v>
      </c>
      <c r="H963" s="20">
        <f t="shared" si="35"/>
        <v>1</v>
      </c>
      <c r="I963" t="s">
        <v>64</v>
      </c>
    </row>
    <row r="964" spans="1:12" ht="12.75">
      <c r="A964" s="1"/>
      <c r="B964" t="s">
        <v>394</v>
      </c>
      <c r="H964" s="20" t="s">
        <v>61</v>
      </c>
      <c r="J964" t="s">
        <v>61</v>
      </c>
      <c r="L964" s="36"/>
    </row>
    <row r="965" spans="1:9" ht="12.75">
      <c r="A965" t="s">
        <v>267</v>
      </c>
      <c r="B965" t="s">
        <v>352</v>
      </c>
      <c r="G965" s="20">
        <v>1</v>
      </c>
      <c r="H965" s="20">
        <f>G965</f>
        <v>1</v>
      </c>
      <c r="I965" t="s">
        <v>64</v>
      </c>
    </row>
    <row r="966" spans="1:9" ht="12.75">
      <c r="A966" s="1"/>
      <c r="B966" t="s">
        <v>353</v>
      </c>
      <c r="G966" s="20">
        <v>1</v>
      </c>
      <c r="H966" s="20">
        <f>G966</f>
        <v>1</v>
      </c>
      <c r="I966" t="s">
        <v>64</v>
      </c>
    </row>
    <row r="967" spans="1:9" ht="12.75">
      <c r="A967" s="1"/>
      <c r="B967" t="s">
        <v>100</v>
      </c>
      <c r="G967" s="20">
        <v>1</v>
      </c>
      <c r="H967" s="20">
        <f>G967</f>
        <v>1</v>
      </c>
      <c r="I967" t="s">
        <v>64</v>
      </c>
    </row>
    <row r="968" spans="1:9" ht="12.75">
      <c r="A968" s="1"/>
      <c r="B968" t="s">
        <v>354</v>
      </c>
      <c r="G968" s="20">
        <v>1</v>
      </c>
      <c r="H968" s="20">
        <f>G968</f>
        <v>1</v>
      </c>
      <c r="I968" t="s">
        <v>64</v>
      </c>
    </row>
    <row r="969" spans="1:12" ht="12.75">
      <c r="A969" s="1"/>
      <c r="B969" t="s">
        <v>394</v>
      </c>
      <c r="H969" s="20" t="s">
        <v>61</v>
      </c>
      <c r="J969" t="s">
        <v>61</v>
      </c>
      <c r="L969" s="36"/>
    </row>
    <row r="970" spans="1:9" ht="12.75">
      <c r="A970" t="s">
        <v>266</v>
      </c>
      <c r="B970" t="s">
        <v>349</v>
      </c>
      <c r="G970" s="20">
        <v>1</v>
      </c>
      <c r="H970" s="20">
        <f>G970</f>
        <v>1</v>
      </c>
      <c r="I970" t="s">
        <v>64</v>
      </c>
    </row>
    <row r="971" spans="1:9" ht="12.75">
      <c r="A971" s="1"/>
      <c r="B971" t="s">
        <v>99</v>
      </c>
      <c r="G971" s="20">
        <v>1</v>
      </c>
      <c r="H971" s="20">
        <f>G971</f>
        <v>1</v>
      </c>
      <c r="I971" t="s">
        <v>64</v>
      </c>
    </row>
    <row r="972" spans="1:9" ht="12.75">
      <c r="A972" s="1"/>
      <c r="B972" t="s">
        <v>100</v>
      </c>
      <c r="G972" s="20">
        <v>1</v>
      </c>
      <c r="H972" s="20">
        <f>G972</f>
        <v>1</v>
      </c>
      <c r="I972" t="s">
        <v>64</v>
      </c>
    </row>
    <row r="973" spans="1:9" ht="12.75">
      <c r="A973" s="1"/>
      <c r="B973" t="s">
        <v>124</v>
      </c>
      <c r="G973" s="20">
        <v>1</v>
      </c>
      <c r="H973" s="20">
        <f>G973</f>
        <v>1</v>
      </c>
      <c r="I973" t="s">
        <v>64</v>
      </c>
    </row>
    <row r="974" spans="1:9" ht="12.75">
      <c r="A974" s="1"/>
      <c r="B974" t="s">
        <v>350</v>
      </c>
      <c r="G974" s="20">
        <v>1</v>
      </c>
      <c r="H974" s="20">
        <f>G974</f>
        <v>1</v>
      </c>
      <c r="I974" t="s">
        <v>64</v>
      </c>
    </row>
    <row r="975" spans="1:12" ht="12.75">
      <c r="A975" s="1"/>
      <c r="B975" t="s">
        <v>394</v>
      </c>
      <c r="H975" s="20" t="s">
        <v>61</v>
      </c>
      <c r="J975" t="s">
        <v>61</v>
      </c>
      <c r="L975" s="36"/>
    </row>
    <row r="976" ht="12.75">
      <c r="A976" s="119" t="s">
        <v>351</v>
      </c>
    </row>
    <row r="977" spans="1:9" ht="12.75">
      <c r="A977" s="1"/>
      <c r="B977" t="s">
        <v>337</v>
      </c>
      <c r="G977" s="20">
        <v>1</v>
      </c>
      <c r="H977" s="20">
        <f aca="true" t="shared" si="36" ref="H977:H982">G977</f>
        <v>1</v>
      </c>
      <c r="I977" t="s">
        <v>64</v>
      </c>
    </row>
    <row r="978" spans="1:9" ht="12.75">
      <c r="A978" s="1"/>
      <c r="B978" t="s">
        <v>344</v>
      </c>
      <c r="G978" s="20">
        <v>1</v>
      </c>
      <c r="H978" s="20">
        <f t="shared" si="36"/>
        <v>1</v>
      </c>
      <c r="I978" t="s">
        <v>64</v>
      </c>
    </row>
    <row r="979" spans="1:9" ht="12.75">
      <c r="A979" s="1"/>
      <c r="B979" t="s">
        <v>99</v>
      </c>
      <c r="G979" s="20">
        <v>1</v>
      </c>
      <c r="H979" s="20">
        <f t="shared" si="36"/>
        <v>1</v>
      </c>
      <c r="I979" t="s">
        <v>64</v>
      </c>
    </row>
    <row r="980" spans="1:9" ht="12.75">
      <c r="A980" s="1"/>
      <c r="B980" t="s">
        <v>100</v>
      </c>
      <c r="G980" s="20">
        <v>1</v>
      </c>
      <c r="H980" s="20">
        <f t="shared" si="36"/>
        <v>1</v>
      </c>
      <c r="I980" t="s">
        <v>64</v>
      </c>
    </row>
    <row r="981" spans="1:9" ht="12.75">
      <c r="A981" s="1"/>
      <c r="B981" t="s">
        <v>122</v>
      </c>
      <c r="G981" s="20">
        <v>1</v>
      </c>
      <c r="H981" s="20">
        <f t="shared" si="36"/>
        <v>1</v>
      </c>
      <c r="I981" t="s">
        <v>64</v>
      </c>
    </row>
    <row r="982" spans="1:9" ht="12.75">
      <c r="A982" s="1"/>
      <c r="B982" t="s">
        <v>123</v>
      </c>
      <c r="G982" s="20">
        <v>1</v>
      </c>
      <c r="H982" s="20">
        <f t="shared" si="36"/>
        <v>1</v>
      </c>
      <c r="I982" t="s">
        <v>64</v>
      </c>
    </row>
    <row r="983" spans="1:12" ht="12.75">
      <c r="A983" s="1"/>
      <c r="B983" t="s">
        <v>394</v>
      </c>
      <c r="H983" s="20" t="s">
        <v>61</v>
      </c>
      <c r="J983" t="s">
        <v>61</v>
      </c>
      <c r="L983" s="36"/>
    </row>
    <row r="984" spans="1:12" ht="12.75">
      <c r="A984" s="1"/>
      <c r="L984" s="23"/>
    </row>
    <row r="985" spans="1:2" ht="12.75">
      <c r="A985" s="44" t="s">
        <v>465</v>
      </c>
      <c r="B985" s="45"/>
    </row>
    <row r="986" ht="12.75">
      <c r="A986" s="1"/>
    </row>
    <row r="987" spans="1:2" ht="12.75">
      <c r="A987" t="s">
        <v>230</v>
      </c>
      <c r="B987" s="119" t="s">
        <v>338</v>
      </c>
    </row>
    <row r="988" spans="1:9" ht="12.75">
      <c r="A988" s="1"/>
      <c r="B988" t="s">
        <v>99</v>
      </c>
      <c r="G988" s="20">
        <v>2</v>
      </c>
      <c r="H988" s="20">
        <f>G988</f>
        <v>2</v>
      </c>
      <c r="I988" t="s">
        <v>64</v>
      </c>
    </row>
    <row r="989" spans="1:9" ht="12.75">
      <c r="A989" s="1"/>
      <c r="B989" t="s">
        <v>100</v>
      </c>
      <c r="G989" s="20">
        <v>1</v>
      </c>
      <c r="H989" s="20">
        <f>G989</f>
        <v>1</v>
      </c>
      <c r="I989" t="s">
        <v>64</v>
      </c>
    </row>
    <row r="990" spans="1:9" ht="12.75">
      <c r="A990" s="1"/>
      <c r="B990" t="s">
        <v>339</v>
      </c>
      <c r="G990" s="20">
        <v>1</v>
      </c>
      <c r="H990" s="20">
        <f>G990</f>
        <v>1</v>
      </c>
      <c r="I990" t="s">
        <v>64</v>
      </c>
    </row>
    <row r="991" spans="1:12" ht="12.75">
      <c r="A991" s="1"/>
      <c r="B991" t="s">
        <v>394</v>
      </c>
      <c r="H991" s="20" t="s">
        <v>61</v>
      </c>
      <c r="J991" t="s">
        <v>61</v>
      </c>
      <c r="L991" s="36"/>
    </row>
    <row r="992" spans="1:9" ht="12.75">
      <c r="A992" t="s">
        <v>234</v>
      </c>
      <c r="B992" t="s">
        <v>342</v>
      </c>
      <c r="G992" s="20">
        <v>2</v>
      </c>
      <c r="H992" s="20">
        <f>G992</f>
        <v>2</v>
      </c>
      <c r="I992" t="s">
        <v>64</v>
      </c>
    </row>
    <row r="993" spans="1:9" ht="12.75">
      <c r="A993" s="1"/>
      <c r="B993" t="s">
        <v>99</v>
      </c>
      <c r="G993" s="20">
        <v>2</v>
      </c>
      <c r="H993" s="20">
        <f>G993</f>
        <v>2</v>
      </c>
      <c r="I993" t="s">
        <v>64</v>
      </c>
    </row>
    <row r="994" spans="1:9" ht="12.75">
      <c r="A994" s="1"/>
      <c r="B994" t="s">
        <v>100</v>
      </c>
      <c r="G994" s="20">
        <v>2</v>
      </c>
      <c r="H994" s="20">
        <f>G994</f>
        <v>2</v>
      </c>
      <c r="I994" t="s">
        <v>64</v>
      </c>
    </row>
    <row r="995" spans="1:9" ht="12.75">
      <c r="A995" s="1"/>
      <c r="B995" t="s">
        <v>124</v>
      </c>
      <c r="G995" s="20">
        <v>2</v>
      </c>
      <c r="H995" s="20">
        <f>G995</f>
        <v>2</v>
      </c>
      <c r="I995" t="s">
        <v>64</v>
      </c>
    </row>
    <row r="996" spans="1:12" ht="12.75">
      <c r="A996" s="1"/>
      <c r="B996" t="s">
        <v>394</v>
      </c>
      <c r="H996" s="20" t="s">
        <v>61</v>
      </c>
      <c r="J996" t="s">
        <v>61</v>
      </c>
      <c r="L996" s="36"/>
    </row>
    <row r="997" ht="12.75">
      <c r="A997" s="119" t="s">
        <v>355</v>
      </c>
    </row>
    <row r="998" spans="1:9" ht="12.75">
      <c r="A998" s="1"/>
      <c r="B998" t="s">
        <v>356</v>
      </c>
      <c r="G998" s="20">
        <v>2</v>
      </c>
      <c r="H998" s="20">
        <f aca="true" t="shared" si="37" ref="H998:H1003">G998</f>
        <v>2</v>
      </c>
      <c r="I998" t="s">
        <v>64</v>
      </c>
    </row>
    <row r="999" spans="1:9" ht="12.75">
      <c r="A999" s="1"/>
      <c r="B999" t="s">
        <v>344</v>
      </c>
      <c r="G999" s="20">
        <v>2</v>
      </c>
      <c r="H999" s="20">
        <f t="shared" si="37"/>
        <v>2</v>
      </c>
      <c r="I999" t="s">
        <v>64</v>
      </c>
    </row>
    <row r="1000" spans="1:9" ht="12.75">
      <c r="A1000" s="1"/>
      <c r="B1000" t="s">
        <v>99</v>
      </c>
      <c r="G1000" s="20">
        <v>2</v>
      </c>
      <c r="H1000" s="20">
        <f t="shared" si="37"/>
        <v>2</v>
      </c>
      <c r="I1000" t="s">
        <v>64</v>
      </c>
    </row>
    <row r="1001" spans="1:9" ht="12.75">
      <c r="A1001" s="1"/>
      <c r="B1001" t="s">
        <v>100</v>
      </c>
      <c r="G1001" s="20">
        <v>2</v>
      </c>
      <c r="H1001" s="20">
        <f t="shared" si="37"/>
        <v>2</v>
      </c>
      <c r="I1001" t="s">
        <v>64</v>
      </c>
    </row>
    <row r="1002" spans="1:9" ht="12.75">
      <c r="A1002" s="1"/>
      <c r="B1002" t="s">
        <v>122</v>
      </c>
      <c r="G1002" s="20">
        <v>2</v>
      </c>
      <c r="H1002" s="20">
        <f t="shared" si="37"/>
        <v>2</v>
      </c>
      <c r="I1002" t="s">
        <v>64</v>
      </c>
    </row>
    <row r="1003" spans="1:9" ht="12.75">
      <c r="A1003" s="1"/>
      <c r="B1003" t="s">
        <v>123</v>
      </c>
      <c r="G1003" s="20">
        <v>2</v>
      </c>
      <c r="H1003" s="20">
        <f t="shared" si="37"/>
        <v>2</v>
      </c>
      <c r="I1003" t="s">
        <v>64</v>
      </c>
    </row>
    <row r="1004" spans="1:12" ht="12.75">
      <c r="A1004" s="1"/>
      <c r="B1004" t="s">
        <v>394</v>
      </c>
      <c r="H1004" s="20" t="s">
        <v>61</v>
      </c>
      <c r="J1004" t="s">
        <v>61</v>
      </c>
      <c r="L1004" s="36"/>
    </row>
    <row r="1005" spans="1:9" ht="12.75">
      <c r="A1005" t="s">
        <v>235</v>
      </c>
      <c r="B1005" t="s">
        <v>342</v>
      </c>
      <c r="G1005" s="20">
        <v>1</v>
      </c>
      <c r="H1005" s="20">
        <f>G1005</f>
        <v>1</v>
      </c>
      <c r="I1005" t="s">
        <v>64</v>
      </c>
    </row>
    <row r="1006" spans="1:9" ht="12.75">
      <c r="A1006" s="1"/>
      <c r="B1006" t="s">
        <v>99</v>
      </c>
      <c r="G1006" s="20">
        <v>1</v>
      </c>
      <c r="H1006" s="20">
        <f>G1006</f>
        <v>1</v>
      </c>
      <c r="I1006" t="s">
        <v>64</v>
      </c>
    </row>
    <row r="1007" spans="1:9" ht="12.75">
      <c r="A1007" s="1"/>
      <c r="B1007" t="s">
        <v>100</v>
      </c>
      <c r="G1007" s="20">
        <v>1</v>
      </c>
      <c r="H1007" s="20">
        <f>G1007</f>
        <v>1</v>
      </c>
      <c r="I1007" t="s">
        <v>64</v>
      </c>
    </row>
    <row r="1008" spans="1:9" ht="12.75">
      <c r="A1008" s="1"/>
      <c r="B1008" t="s">
        <v>124</v>
      </c>
      <c r="G1008" s="20">
        <v>1</v>
      </c>
      <c r="H1008" s="20">
        <f>G1008</f>
        <v>1</v>
      </c>
      <c r="I1008" t="s">
        <v>64</v>
      </c>
    </row>
    <row r="1009" spans="1:12" ht="12.75">
      <c r="A1009" s="1"/>
      <c r="B1009" t="s">
        <v>394</v>
      </c>
      <c r="H1009" s="20" t="s">
        <v>61</v>
      </c>
      <c r="J1009" t="s">
        <v>61</v>
      </c>
      <c r="L1009" s="36"/>
    </row>
    <row r="1010" spans="1:9" ht="12.75">
      <c r="A1010" t="s">
        <v>346</v>
      </c>
      <c r="B1010" t="s">
        <v>347</v>
      </c>
      <c r="G1010" s="20">
        <v>1</v>
      </c>
      <c r="H1010" s="20">
        <f>G1010</f>
        <v>1</v>
      </c>
      <c r="I1010" t="s">
        <v>64</v>
      </c>
    </row>
    <row r="1011" spans="1:9" ht="12.75">
      <c r="A1011" s="1"/>
      <c r="B1011" t="s">
        <v>99</v>
      </c>
      <c r="G1011" s="20">
        <v>1</v>
      </c>
      <c r="H1011" s="20">
        <f>G1011</f>
        <v>1</v>
      </c>
      <c r="I1011" t="s">
        <v>64</v>
      </c>
    </row>
    <row r="1012" spans="1:9" ht="12.75">
      <c r="A1012" s="1"/>
      <c r="B1012" t="s">
        <v>100</v>
      </c>
      <c r="G1012" s="20">
        <v>1</v>
      </c>
      <c r="H1012" s="20">
        <f>G1012</f>
        <v>1</v>
      </c>
      <c r="I1012" t="s">
        <v>64</v>
      </c>
    </row>
    <row r="1013" spans="1:9" ht="12.75">
      <c r="A1013" s="1"/>
      <c r="B1013" t="s">
        <v>348</v>
      </c>
      <c r="G1013" s="20">
        <v>1</v>
      </c>
      <c r="H1013" s="20">
        <f>G1013</f>
        <v>1</v>
      </c>
      <c r="I1013" t="s">
        <v>64</v>
      </c>
    </row>
    <row r="1014" spans="1:12" ht="12.75">
      <c r="A1014" s="1"/>
      <c r="B1014" t="s">
        <v>394</v>
      </c>
      <c r="H1014" s="20" t="s">
        <v>61</v>
      </c>
      <c r="J1014" t="s">
        <v>61</v>
      </c>
      <c r="L1014" s="36"/>
    </row>
    <row r="1015" ht="12.75">
      <c r="A1015" s="119" t="s">
        <v>355</v>
      </c>
    </row>
    <row r="1016" spans="1:9" ht="12.75">
      <c r="A1016" s="1"/>
      <c r="B1016" t="s">
        <v>356</v>
      </c>
      <c r="G1016" s="20">
        <v>1</v>
      </c>
      <c r="H1016" s="20">
        <f aca="true" t="shared" si="38" ref="H1016:H1021">G1016</f>
        <v>1</v>
      </c>
      <c r="I1016" t="s">
        <v>64</v>
      </c>
    </row>
    <row r="1017" spans="1:9" ht="12.75">
      <c r="A1017" s="1"/>
      <c r="B1017" t="s">
        <v>344</v>
      </c>
      <c r="G1017" s="20">
        <v>1</v>
      </c>
      <c r="H1017" s="20">
        <f t="shared" si="38"/>
        <v>1</v>
      </c>
      <c r="I1017" t="s">
        <v>64</v>
      </c>
    </row>
    <row r="1018" spans="1:9" ht="12.75">
      <c r="A1018" s="1"/>
      <c r="B1018" t="s">
        <v>99</v>
      </c>
      <c r="G1018" s="20">
        <v>1</v>
      </c>
      <c r="H1018" s="20">
        <f t="shared" si="38"/>
        <v>1</v>
      </c>
      <c r="I1018" t="s">
        <v>64</v>
      </c>
    </row>
    <row r="1019" spans="1:9" ht="12.75">
      <c r="A1019" s="1"/>
      <c r="B1019" t="s">
        <v>100</v>
      </c>
      <c r="G1019" s="20">
        <v>1</v>
      </c>
      <c r="H1019" s="20">
        <f t="shared" si="38"/>
        <v>1</v>
      </c>
      <c r="I1019" t="s">
        <v>64</v>
      </c>
    </row>
    <row r="1020" spans="1:9" ht="12.75">
      <c r="A1020" s="1"/>
      <c r="B1020" t="s">
        <v>122</v>
      </c>
      <c r="G1020" s="20">
        <v>1</v>
      </c>
      <c r="H1020" s="20">
        <f t="shared" si="38"/>
        <v>1</v>
      </c>
      <c r="I1020" t="s">
        <v>64</v>
      </c>
    </row>
    <row r="1021" spans="1:9" ht="12.75">
      <c r="A1021" s="1"/>
      <c r="B1021" t="s">
        <v>123</v>
      </c>
      <c r="G1021" s="20">
        <v>1</v>
      </c>
      <c r="H1021" s="20">
        <f t="shared" si="38"/>
        <v>1</v>
      </c>
      <c r="I1021" t="s">
        <v>64</v>
      </c>
    </row>
    <row r="1022" spans="1:12" ht="12.75">
      <c r="A1022" s="1"/>
      <c r="B1022" t="s">
        <v>394</v>
      </c>
      <c r="H1022" s="20" t="s">
        <v>61</v>
      </c>
      <c r="J1022" t="s">
        <v>61</v>
      </c>
      <c r="L1022" s="36"/>
    </row>
    <row r="1023" spans="1:9" ht="12.75">
      <c r="A1023" t="s">
        <v>266</v>
      </c>
      <c r="B1023" t="s">
        <v>349</v>
      </c>
      <c r="G1023" s="20">
        <v>1</v>
      </c>
      <c r="H1023" s="20">
        <f>G1023</f>
        <v>1</v>
      </c>
      <c r="I1023" t="s">
        <v>64</v>
      </c>
    </row>
    <row r="1024" spans="1:9" ht="12.75">
      <c r="A1024" s="1"/>
      <c r="B1024" t="s">
        <v>99</v>
      </c>
      <c r="G1024" s="20">
        <v>1</v>
      </c>
      <c r="H1024" s="20">
        <f>G1024</f>
        <v>1</v>
      </c>
      <c r="I1024" t="s">
        <v>64</v>
      </c>
    </row>
    <row r="1025" spans="1:9" ht="12.75">
      <c r="A1025" s="1"/>
      <c r="B1025" t="s">
        <v>100</v>
      </c>
      <c r="G1025" s="20">
        <v>1</v>
      </c>
      <c r="H1025" s="20">
        <f>G1025</f>
        <v>1</v>
      </c>
      <c r="I1025" t="s">
        <v>64</v>
      </c>
    </row>
    <row r="1026" spans="1:9" ht="12.75">
      <c r="A1026" s="1"/>
      <c r="B1026" t="s">
        <v>124</v>
      </c>
      <c r="G1026" s="20">
        <v>1</v>
      </c>
      <c r="H1026" s="20">
        <f>G1026</f>
        <v>1</v>
      </c>
      <c r="I1026" t="s">
        <v>64</v>
      </c>
    </row>
    <row r="1027" spans="1:9" ht="12.75">
      <c r="A1027" s="1"/>
      <c r="B1027" t="s">
        <v>350</v>
      </c>
      <c r="G1027" s="20">
        <v>1</v>
      </c>
      <c r="H1027" s="20">
        <f>G1027</f>
        <v>1</v>
      </c>
      <c r="I1027" t="s">
        <v>64</v>
      </c>
    </row>
    <row r="1028" spans="1:12" ht="12.75">
      <c r="A1028" s="1"/>
      <c r="B1028" t="s">
        <v>394</v>
      </c>
      <c r="H1028" s="20" t="s">
        <v>61</v>
      </c>
      <c r="J1028" t="s">
        <v>61</v>
      </c>
      <c r="L1028" s="36"/>
    </row>
    <row r="1029" ht="12.75">
      <c r="A1029" s="119" t="s">
        <v>351</v>
      </c>
    </row>
    <row r="1030" spans="1:9" ht="12.75">
      <c r="A1030" s="1"/>
      <c r="B1030" t="s">
        <v>337</v>
      </c>
      <c r="G1030" s="20">
        <v>1</v>
      </c>
      <c r="H1030" s="20">
        <f aca="true" t="shared" si="39" ref="H1030:H1035">G1030</f>
        <v>1</v>
      </c>
      <c r="I1030" t="s">
        <v>64</v>
      </c>
    </row>
    <row r="1031" spans="1:9" ht="12.75">
      <c r="A1031" s="1"/>
      <c r="B1031" t="s">
        <v>344</v>
      </c>
      <c r="G1031" s="20">
        <v>1</v>
      </c>
      <c r="H1031" s="20">
        <f t="shared" si="39"/>
        <v>1</v>
      </c>
      <c r="I1031" t="s">
        <v>64</v>
      </c>
    </row>
    <row r="1032" spans="1:9" ht="12.75">
      <c r="A1032" s="1"/>
      <c r="B1032" t="s">
        <v>99</v>
      </c>
      <c r="G1032" s="20">
        <v>1</v>
      </c>
      <c r="H1032" s="20">
        <f t="shared" si="39"/>
        <v>1</v>
      </c>
      <c r="I1032" t="s">
        <v>64</v>
      </c>
    </row>
    <row r="1033" spans="1:9" ht="12.75">
      <c r="A1033" s="1"/>
      <c r="B1033" t="s">
        <v>100</v>
      </c>
      <c r="G1033" s="20">
        <v>1</v>
      </c>
      <c r="H1033" s="20">
        <f t="shared" si="39"/>
        <v>1</v>
      </c>
      <c r="I1033" t="s">
        <v>64</v>
      </c>
    </row>
    <row r="1034" spans="1:9" ht="12.75">
      <c r="A1034" s="1"/>
      <c r="B1034" t="s">
        <v>122</v>
      </c>
      <c r="G1034" s="20">
        <v>1</v>
      </c>
      <c r="H1034" s="20">
        <f t="shared" si="39"/>
        <v>1</v>
      </c>
      <c r="I1034" t="s">
        <v>64</v>
      </c>
    </row>
    <row r="1035" spans="1:9" ht="12.75">
      <c r="A1035" s="1"/>
      <c r="B1035" t="s">
        <v>123</v>
      </c>
      <c r="G1035" s="20">
        <v>1</v>
      </c>
      <c r="H1035" s="20">
        <f t="shared" si="39"/>
        <v>1</v>
      </c>
      <c r="I1035" t="s">
        <v>64</v>
      </c>
    </row>
    <row r="1036" spans="1:12" ht="12.75">
      <c r="A1036" s="1"/>
      <c r="B1036" t="s">
        <v>394</v>
      </c>
      <c r="H1036" s="20" t="s">
        <v>61</v>
      </c>
      <c r="J1036" t="s">
        <v>61</v>
      </c>
      <c r="L1036" s="36"/>
    </row>
    <row r="1037" spans="1:12" ht="12.75">
      <c r="A1037" s="1"/>
      <c r="L1037" s="23"/>
    </row>
    <row r="1038" spans="1:2" ht="12.75">
      <c r="A1038" s="44" t="s">
        <v>466</v>
      </c>
      <c r="B1038" s="45"/>
    </row>
    <row r="1040" spans="1:9" ht="12.75">
      <c r="A1040" t="s">
        <v>234</v>
      </c>
      <c r="B1040" t="s">
        <v>342</v>
      </c>
      <c r="G1040" s="20">
        <v>2</v>
      </c>
      <c r="H1040" s="20">
        <f>G1040</f>
        <v>2</v>
      </c>
      <c r="I1040" t="s">
        <v>64</v>
      </c>
    </row>
    <row r="1041" spans="1:9" ht="12.75">
      <c r="A1041" s="1"/>
      <c r="B1041" t="s">
        <v>99</v>
      </c>
      <c r="G1041" s="20">
        <v>2</v>
      </c>
      <c r="H1041" s="20">
        <f>G1041</f>
        <v>2</v>
      </c>
      <c r="I1041" t="s">
        <v>64</v>
      </c>
    </row>
    <row r="1042" spans="1:9" ht="12.75">
      <c r="A1042" s="1"/>
      <c r="B1042" t="s">
        <v>100</v>
      </c>
      <c r="G1042" s="20">
        <v>2</v>
      </c>
      <c r="H1042" s="20">
        <f>G1042</f>
        <v>2</v>
      </c>
      <c r="I1042" t="s">
        <v>64</v>
      </c>
    </row>
    <row r="1043" spans="1:9" ht="12.75">
      <c r="A1043" s="1"/>
      <c r="B1043" t="s">
        <v>124</v>
      </c>
      <c r="G1043" s="20">
        <v>2</v>
      </c>
      <c r="H1043" s="20">
        <f>G1043</f>
        <v>2</v>
      </c>
      <c r="I1043" t="s">
        <v>64</v>
      </c>
    </row>
    <row r="1044" spans="1:12" ht="12.75">
      <c r="A1044" s="1"/>
      <c r="B1044" t="s">
        <v>394</v>
      </c>
      <c r="H1044" s="20" t="s">
        <v>61</v>
      </c>
      <c r="J1044" t="s">
        <v>61</v>
      </c>
      <c r="L1044" s="36"/>
    </row>
    <row r="1045" ht="12.75">
      <c r="A1045" s="119" t="s">
        <v>343</v>
      </c>
    </row>
    <row r="1046" spans="1:9" ht="12.75">
      <c r="A1046" s="1"/>
      <c r="B1046" t="s">
        <v>337</v>
      </c>
      <c r="G1046" s="20">
        <v>1</v>
      </c>
      <c r="H1046" s="20">
        <f aca="true" t="shared" si="40" ref="H1046:H1051">G1046</f>
        <v>1</v>
      </c>
      <c r="I1046" t="s">
        <v>64</v>
      </c>
    </row>
    <row r="1047" spans="1:9" ht="12.75">
      <c r="A1047" s="1"/>
      <c r="B1047" t="s">
        <v>344</v>
      </c>
      <c r="G1047" s="20">
        <v>1</v>
      </c>
      <c r="H1047" s="20">
        <f t="shared" si="40"/>
        <v>1</v>
      </c>
      <c r="I1047" t="s">
        <v>64</v>
      </c>
    </row>
    <row r="1048" spans="1:9" ht="12.75">
      <c r="A1048" s="1"/>
      <c r="B1048" t="s">
        <v>99</v>
      </c>
      <c r="G1048" s="20">
        <v>1</v>
      </c>
      <c r="H1048" s="20">
        <f t="shared" si="40"/>
        <v>1</v>
      </c>
      <c r="I1048" t="s">
        <v>64</v>
      </c>
    </row>
    <row r="1049" spans="1:9" ht="12.75">
      <c r="A1049" s="1"/>
      <c r="B1049" t="s">
        <v>100</v>
      </c>
      <c r="G1049" s="20">
        <v>1</v>
      </c>
      <c r="H1049" s="20">
        <f t="shared" si="40"/>
        <v>1</v>
      </c>
      <c r="I1049" t="s">
        <v>64</v>
      </c>
    </row>
    <row r="1050" spans="1:9" ht="12.75">
      <c r="A1050" s="1"/>
      <c r="B1050" t="s">
        <v>122</v>
      </c>
      <c r="G1050" s="20">
        <v>1</v>
      </c>
      <c r="H1050" s="20">
        <f t="shared" si="40"/>
        <v>1</v>
      </c>
      <c r="I1050" t="s">
        <v>64</v>
      </c>
    </row>
    <row r="1051" spans="1:9" ht="12.75">
      <c r="A1051" s="1"/>
      <c r="B1051" t="s">
        <v>123</v>
      </c>
      <c r="G1051" s="20">
        <v>1</v>
      </c>
      <c r="H1051" s="20">
        <f t="shared" si="40"/>
        <v>1</v>
      </c>
      <c r="I1051" t="s">
        <v>64</v>
      </c>
    </row>
    <row r="1052" spans="1:12" ht="12.75">
      <c r="A1052" s="1"/>
      <c r="B1052" t="s">
        <v>394</v>
      </c>
      <c r="H1052" s="20" t="s">
        <v>61</v>
      </c>
      <c r="J1052" t="s">
        <v>61</v>
      </c>
      <c r="L1052" s="36"/>
    </row>
    <row r="1053" spans="1:9" ht="12.75">
      <c r="A1053" t="s">
        <v>235</v>
      </c>
      <c r="B1053" t="s">
        <v>342</v>
      </c>
      <c r="G1053" s="20">
        <v>1</v>
      </c>
      <c r="H1053" s="20">
        <f>G1053</f>
        <v>1</v>
      </c>
      <c r="I1053" t="s">
        <v>64</v>
      </c>
    </row>
    <row r="1054" spans="1:9" ht="12.75">
      <c r="A1054" s="1"/>
      <c r="B1054" t="s">
        <v>99</v>
      </c>
      <c r="G1054" s="20">
        <v>1</v>
      </c>
      <c r="H1054" s="20">
        <f>G1054</f>
        <v>1</v>
      </c>
      <c r="I1054" t="s">
        <v>64</v>
      </c>
    </row>
    <row r="1055" spans="1:9" ht="12.75">
      <c r="A1055" s="1"/>
      <c r="B1055" t="s">
        <v>100</v>
      </c>
      <c r="G1055" s="20">
        <v>1</v>
      </c>
      <c r="H1055" s="20">
        <f>G1055</f>
        <v>1</v>
      </c>
      <c r="I1055" t="s">
        <v>64</v>
      </c>
    </row>
    <row r="1056" spans="1:9" ht="12.75">
      <c r="A1056" s="1"/>
      <c r="B1056" t="s">
        <v>124</v>
      </c>
      <c r="G1056" s="20">
        <v>1</v>
      </c>
      <c r="H1056" s="20">
        <f>G1056</f>
        <v>1</v>
      </c>
      <c r="I1056" t="s">
        <v>64</v>
      </c>
    </row>
    <row r="1057" spans="1:12" ht="12.75">
      <c r="A1057" s="1"/>
      <c r="B1057" t="s">
        <v>394</v>
      </c>
      <c r="H1057" s="20" t="s">
        <v>61</v>
      </c>
      <c r="J1057" t="s">
        <v>61</v>
      </c>
      <c r="L1057" s="36"/>
    </row>
    <row r="1058" spans="1:9" ht="12.75">
      <c r="A1058" t="s">
        <v>346</v>
      </c>
      <c r="B1058" t="s">
        <v>347</v>
      </c>
      <c r="G1058" s="20">
        <v>1</v>
      </c>
      <c r="H1058" s="20">
        <f>G1058</f>
        <v>1</v>
      </c>
      <c r="I1058" t="s">
        <v>64</v>
      </c>
    </row>
    <row r="1059" spans="1:9" ht="12.75">
      <c r="A1059" s="1"/>
      <c r="B1059" t="s">
        <v>99</v>
      </c>
      <c r="G1059" s="20">
        <v>1</v>
      </c>
      <c r="H1059" s="20">
        <f>G1059</f>
        <v>1</v>
      </c>
      <c r="I1059" t="s">
        <v>64</v>
      </c>
    </row>
    <row r="1060" spans="1:9" ht="12.75">
      <c r="A1060" s="1"/>
      <c r="B1060" t="s">
        <v>100</v>
      </c>
      <c r="G1060" s="20">
        <v>1</v>
      </c>
      <c r="H1060" s="20">
        <f>G1060</f>
        <v>1</v>
      </c>
      <c r="I1060" t="s">
        <v>64</v>
      </c>
    </row>
    <row r="1061" spans="1:9" ht="12.75">
      <c r="A1061" s="1"/>
      <c r="B1061" t="s">
        <v>348</v>
      </c>
      <c r="G1061" s="20">
        <v>1</v>
      </c>
      <c r="H1061" s="20">
        <f>G1061</f>
        <v>1</v>
      </c>
      <c r="I1061" t="s">
        <v>64</v>
      </c>
    </row>
    <row r="1062" spans="1:12" ht="12.75">
      <c r="A1062" s="1"/>
      <c r="B1062" t="s">
        <v>394</v>
      </c>
      <c r="H1062" s="20" t="s">
        <v>61</v>
      </c>
      <c r="J1062" t="s">
        <v>61</v>
      </c>
      <c r="L1062" s="36"/>
    </row>
    <row r="1063" ht="12.75">
      <c r="A1063" s="119" t="s">
        <v>345</v>
      </c>
    </row>
    <row r="1064" spans="1:9" ht="12.75">
      <c r="A1064" s="1"/>
      <c r="B1064" t="s">
        <v>337</v>
      </c>
      <c r="G1064" s="20">
        <v>1</v>
      </c>
      <c r="H1064" s="20">
        <f aca="true" t="shared" si="41" ref="H1064:H1069">G1064</f>
        <v>1</v>
      </c>
      <c r="I1064" t="s">
        <v>64</v>
      </c>
    </row>
    <row r="1065" spans="1:9" ht="12.75">
      <c r="A1065" s="1"/>
      <c r="B1065" t="s">
        <v>344</v>
      </c>
      <c r="G1065" s="20">
        <v>1</v>
      </c>
      <c r="H1065" s="20">
        <f t="shared" si="41"/>
        <v>1</v>
      </c>
      <c r="I1065" t="s">
        <v>64</v>
      </c>
    </row>
    <row r="1066" spans="1:9" ht="12.75">
      <c r="A1066" s="1"/>
      <c r="B1066" t="s">
        <v>99</v>
      </c>
      <c r="G1066" s="20">
        <v>1</v>
      </c>
      <c r="H1066" s="20">
        <f t="shared" si="41"/>
        <v>1</v>
      </c>
      <c r="I1066" t="s">
        <v>64</v>
      </c>
    </row>
    <row r="1067" spans="1:9" ht="12.75">
      <c r="A1067" s="1"/>
      <c r="B1067" t="s">
        <v>100</v>
      </c>
      <c r="G1067" s="20">
        <v>1</v>
      </c>
      <c r="H1067" s="20">
        <f t="shared" si="41"/>
        <v>1</v>
      </c>
      <c r="I1067" t="s">
        <v>64</v>
      </c>
    </row>
    <row r="1068" spans="1:9" ht="12.75">
      <c r="A1068" s="1"/>
      <c r="B1068" t="s">
        <v>122</v>
      </c>
      <c r="G1068" s="20">
        <v>1</v>
      </c>
      <c r="H1068" s="20">
        <f t="shared" si="41"/>
        <v>1</v>
      </c>
      <c r="I1068" t="s">
        <v>64</v>
      </c>
    </row>
    <row r="1069" spans="1:9" ht="12.75">
      <c r="A1069" s="1"/>
      <c r="B1069" t="s">
        <v>123</v>
      </c>
      <c r="G1069" s="20">
        <v>1</v>
      </c>
      <c r="H1069" s="20">
        <f t="shared" si="41"/>
        <v>1</v>
      </c>
      <c r="I1069" t="s">
        <v>64</v>
      </c>
    </row>
    <row r="1070" spans="1:12" ht="12.75">
      <c r="A1070" s="1"/>
      <c r="B1070" t="s">
        <v>394</v>
      </c>
      <c r="H1070" s="20" t="s">
        <v>61</v>
      </c>
      <c r="J1070" t="s">
        <v>61</v>
      </c>
      <c r="L1070" s="36"/>
    </row>
    <row r="1071" spans="1:12" ht="12.75">
      <c r="A1071" s="1"/>
      <c r="L1071" s="23"/>
    </row>
    <row r="1072" spans="1:2" ht="12.75">
      <c r="A1072" s="44" t="s">
        <v>467</v>
      </c>
      <c r="B1072" s="45"/>
    </row>
    <row r="1073" spans="1:2" ht="12.75">
      <c r="A1073" s="1"/>
      <c r="B1073" t="s">
        <v>357</v>
      </c>
    </row>
    <row r="1074" spans="1:2" ht="12.75">
      <c r="A1074" s="1"/>
      <c r="B1074" t="s">
        <v>358</v>
      </c>
    </row>
    <row r="1075" spans="1:2" ht="12.75">
      <c r="A1075" s="1"/>
      <c r="B1075" t="s">
        <v>359</v>
      </c>
    </row>
    <row r="1076" spans="1:12" ht="12.75">
      <c r="A1076" s="1" t="s">
        <v>105</v>
      </c>
      <c r="B1076" t="s">
        <v>360</v>
      </c>
      <c r="H1076" s="20" t="s">
        <v>61</v>
      </c>
      <c r="J1076" t="s">
        <v>61</v>
      </c>
      <c r="L1076" s="36"/>
    </row>
    <row r="1077" spans="1:12" ht="12.75">
      <c r="A1077" s="1"/>
      <c r="B1077" t="s">
        <v>361</v>
      </c>
      <c r="H1077" s="20" t="s">
        <v>61</v>
      </c>
      <c r="J1077" t="s">
        <v>61</v>
      </c>
      <c r="L1077" s="36"/>
    </row>
    <row r="1078" spans="1:12" ht="12.75">
      <c r="A1078" s="1"/>
      <c r="B1078" t="s">
        <v>362</v>
      </c>
      <c r="H1078" s="20" t="s">
        <v>61</v>
      </c>
      <c r="J1078" t="s">
        <v>61</v>
      </c>
      <c r="L1078" s="36"/>
    </row>
    <row r="1079" spans="1:12" ht="12.75">
      <c r="A1079" s="1"/>
      <c r="B1079" t="s">
        <v>363</v>
      </c>
      <c r="H1079" s="20" t="s">
        <v>61</v>
      </c>
      <c r="J1079" t="s">
        <v>61</v>
      </c>
      <c r="L1079" s="36"/>
    </row>
    <row r="1080" spans="1:12" ht="12.75">
      <c r="A1080" s="1" t="s">
        <v>107</v>
      </c>
      <c r="B1080" t="s">
        <v>360</v>
      </c>
      <c r="H1080" s="20" t="s">
        <v>61</v>
      </c>
      <c r="J1080" t="s">
        <v>61</v>
      </c>
      <c r="L1080" s="36"/>
    </row>
    <row r="1081" spans="1:12" ht="12.75">
      <c r="A1081" s="1"/>
      <c r="B1081" t="s">
        <v>361</v>
      </c>
      <c r="H1081" s="20" t="s">
        <v>61</v>
      </c>
      <c r="J1081" t="s">
        <v>61</v>
      </c>
      <c r="L1081" s="36"/>
    </row>
    <row r="1082" spans="1:12" ht="12.75">
      <c r="A1082" s="1"/>
      <c r="B1082" t="s">
        <v>363</v>
      </c>
      <c r="H1082" s="20" t="s">
        <v>61</v>
      </c>
      <c r="J1082" t="s">
        <v>61</v>
      </c>
      <c r="L1082" s="36"/>
    </row>
    <row r="1083" spans="1:12" ht="12.75">
      <c r="A1083" s="1"/>
      <c r="B1083" t="s">
        <v>364</v>
      </c>
      <c r="H1083" s="20" t="s">
        <v>61</v>
      </c>
      <c r="J1083" t="s">
        <v>61</v>
      </c>
      <c r="L1083" s="36"/>
    </row>
    <row r="1084" spans="1:12" ht="12.75">
      <c r="A1084" s="1" t="s">
        <v>365</v>
      </c>
      <c r="B1084" t="s">
        <v>360</v>
      </c>
      <c r="H1084" s="20" t="s">
        <v>61</v>
      </c>
      <c r="J1084" t="s">
        <v>61</v>
      </c>
      <c r="L1084" s="36"/>
    </row>
    <row r="1085" spans="1:12" ht="12.75">
      <c r="A1085" s="1"/>
      <c r="B1085" t="s">
        <v>361</v>
      </c>
      <c r="H1085" s="20" t="s">
        <v>61</v>
      </c>
      <c r="J1085" t="s">
        <v>61</v>
      </c>
      <c r="L1085" s="36"/>
    </row>
    <row r="1086" spans="1:12" ht="12.75">
      <c r="A1086" s="1"/>
      <c r="L1086" s="23"/>
    </row>
    <row r="1087" ht="12.75">
      <c r="A1087" s="1"/>
    </row>
    <row r="1088" spans="1:12" ht="18">
      <c r="A1088" s="37" t="s">
        <v>39</v>
      </c>
      <c r="B1088" s="40"/>
      <c r="C1088" s="40"/>
      <c r="D1088" s="64"/>
      <c r="E1088" s="64"/>
      <c r="F1088" s="64"/>
      <c r="G1088" s="64"/>
      <c r="H1088" s="64"/>
      <c r="I1088" s="40"/>
      <c r="J1088" s="40"/>
      <c r="K1088" s="40"/>
      <c r="L1088" s="64"/>
    </row>
    <row r="1090" spans="1:2" ht="12.75">
      <c r="A1090" s="44" t="s">
        <v>468</v>
      </c>
      <c r="B1090" s="45"/>
    </row>
    <row r="1091" spans="2:12" ht="12.75">
      <c r="B1091" t="s">
        <v>531</v>
      </c>
      <c r="H1091" s="20" t="s">
        <v>61</v>
      </c>
      <c r="J1091" t="s">
        <v>61</v>
      </c>
      <c r="L1091" s="36"/>
    </row>
    <row r="1093" spans="1:2" ht="12.75">
      <c r="A1093" s="44" t="s">
        <v>502</v>
      </c>
      <c r="B1093" s="45"/>
    </row>
    <row r="1095" spans="1:2" ht="12.75">
      <c r="A1095" s="44" t="s">
        <v>501</v>
      </c>
      <c r="B1095" s="45"/>
    </row>
    <row r="1096" spans="2:12" ht="12.75">
      <c r="B1096" t="s">
        <v>154</v>
      </c>
      <c r="G1096" s="20">
        <v>1</v>
      </c>
      <c r="H1096" s="20">
        <f>G1096</f>
        <v>1</v>
      </c>
      <c r="I1096" t="s">
        <v>64</v>
      </c>
      <c r="J1096" t="s">
        <v>509</v>
      </c>
      <c r="L1096" s="36"/>
    </row>
    <row r="1097" spans="2:12" ht="12.75">
      <c r="B1097" t="s">
        <v>40</v>
      </c>
      <c r="L1097" s="23"/>
    </row>
    <row r="1099" spans="1:2" ht="12.75">
      <c r="A1099" s="44" t="s">
        <v>503</v>
      </c>
      <c r="B1099" s="45"/>
    </row>
    <row r="1100" spans="2:12" ht="12.75">
      <c r="B1100" t="s">
        <v>505</v>
      </c>
      <c r="H1100" s="20" t="s">
        <v>61</v>
      </c>
      <c r="J1100" t="s">
        <v>61</v>
      </c>
      <c r="L1100" s="36"/>
    </row>
    <row r="1101" spans="2:15" ht="12.75">
      <c r="B1101" t="s">
        <v>504</v>
      </c>
      <c r="I1101" s="20"/>
      <c r="J1101" s="20"/>
      <c r="K1101" s="20"/>
      <c r="M1101" s="20"/>
      <c r="N1101" s="20"/>
      <c r="O1101" s="20"/>
    </row>
    <row r="1102" spans="2:12" ht="12.75">
      <c r="B1102" t="s">
        <v>506</v>
      </c>
      <c r="L1102" s="23"/>
    </row>
    <row r="1104" spans="1:2" ht="12.75">
      <c r="A1104" s="44" t="s">
        <v>469</v>
      </c>
      <c r="B1104" s="45"/>
    </row>
    <row r="1105" spans="2:12" ht="12.75">
      <c r="B1105" t="s">
        <v>41</v>
      </c>
      <c r="G1105" s="20">
        <v>1</v>
      </c>
      <c r="H1105" s="20">
        <f>G1105</f>
        <v>1</v>
      </c>
      <c r="I1105" t="s">
        <v>64</v>
      </c>
      <c r="J1105" t="s">
        <v>120</v>
      </c>
      <c r="L1105" s="36"/>
    </row>
    <row r="1106" ht="12.75">
      <c r="L1106" s="23"/>
    </row>
    <row r="1107" spans="1:4" ht="12.75">
      <c r="A1107" s="44" t="s">
        <v>470</v>
      </c>
      <c r="B1107" s="45"/>
      <c r="C1107" s="45"/>
      <c r="D1107" s="46"/>
    </row>
    <row r="1108" spans="2:7" ht="12.75">
      <c r="B1108" t="s">
        <v>103</v>
      </c>
      <c r="G1108" s="20">
        <v>10</v>
      </c>
    </row>
    <row r="1109" spans="2:7" ht="12.75">
      <c r="B1109" t="s">
        <v>83</v>
      </c>
      <c r="G1109" s="20">
        <v>12</v>
      </c>
    </row>
    <row r="1110" spans="2:7" ht="12.75">
      <c r="B1110" t="s">
        <v>84</v>
      </c>
      <c r="G1110" s="20">
        <v>10</v>
      </c>
    </row>
    <row r="1111" spans="4:12" ht="12.75">
      <c r="D1111"/>
      <c r="E1111"/>
      <c r="F1111"/>
      <c r="G1111"/>
      <c r="H1111" s="20">
        <f>SUM(G1108:G1111)</f>
        <v>32</v>
      </c>
      <c r="I1111" t="s">
        <v>64</v>
      </c>
      <c r="J1111" t="s">
        <v>120</v>
      </c>
      <c r="L1111" s="36"/>
    </row>
    <row r="1112" ht="12.75">
      <c r="L1112" s="23"/>
    </row>
    <row r="1113" ht="12.75">
      <c r="K1113" s="20"/>
    </row>
    <row r="1114" spans="1:12" ht="18">
      <c r="A1114" s="126" t="s">
        <v>483</v>
      </c>
      <c r="B1114" s="57"/>
      <c r="C1114" s="57"/>
      <c r="D1114" s="58"/>
      <c r="E1114" s="58"/>
      <c r="F1114" s="58"/>
      <c r="G1114" s="58"/>
      <c r="H1114" s="58"/>
      <c r="I1114" s="57"/>
      <c r="J1114" s="57"/>
      <c r="K1114" s="57"/>
      <c r="L1114" s="58"/>
    </row>
    <row r="1116" spans="1:2" ht="12.75">
      <c r="A1116" s="44" t="s">
        <v>484</v>
      </c>
      <c r="B1116" s="45"/>
    </row>
    <row r="1117" spans="2:12" ht="12.75">
      <c r="B1117" t="s">
        <v>485</v>
      </c>
      <c r="H1117" s="20" t="s">
        <v>61</v>
      </c>
      <c r="J1117" t="s">
        <v>61</v>
      </c>
      <c r="L1117" s="36"/>
    </row>
    <row r="1118" ht="12.75">
      <c r="B1118" t="s">
        <v>486</v>
      </c>
    </row>
    <row r="1119" spans="1:2" ht="12.75">
      <c r="A1119" s="44" t="s">
        <v>487</v>
      </c>
      <c r="B1119" s="45"/>
    </row>
    <row r="1120" spans="2:12" ht="12.75">
      <c r="B1120" t="s">
        <v>488</v>
      </c>
      <c r="G1120" s="20">
        <v>19</v>
      </c>
      <c r="H1120" s="20">
        <f>G1120</f>
        <v>19</v>
      </c>
      <c r="I1120" t="s">
        <v>64</v>
      </c>
      <c r="J1120" t="s">
        <v>120</v>
      </c>
      <c r="L1120" s="36"/>
    </row>
    <row r="1122" spans="1:2" ht="12.75">
      <c r="A1122" s="44" t="s">
        <v>489</v>
      </c>
      <c r="B1122" s="45"/>
    </row>
    <row r="1123" spans="2:12" ht="12.75">
      <c r="B1123" t="s">
        <v>488</v>
      </c>
      <c r="G1123" s="20">
        <v>6</v>
      </c>
      <c r="H1123" s="20">
        <f>G1123</f>
        <v>6</v>
      </c>
      <c r="I1123" t="s">
        <v>64</v>
      </c>
      <c r="J1123" t="s">
        <v>120</v>
      </c>
      <c r="L1123" s="36"/>
    </row>
    <row r="1125" ht="12.75">
      <c r="L1125" s="23"/>
    </row>
    <row r="1126" spans="1:12" ht="18">
      <c r="A1126" s="37" t="s">
        <v>116</v>
      </c>
      <c r="B1126" s="40"/>
      <c r="C1126" s="40"/>
      <c r="D1126" s="64"/>
      <c r="E1126" s="64"/>
      <c r="F1126" s="64"/>
      <c r="G1126" s="64"/>
      <c r="H1126" s="64"/>
      <c r="I1126" s="40"/>
      <c r="J1126" s="40"/>
      <c r="K1126" s="40"/>
      <c r="L1126" s="39"/>
    </row>
    <row r="1127" ht="12.75">
      <c r="L1127" s="23"/>
    </row>
    <row r="1128" spans="1:12" ht="12.75">
      <c r="A1128" s="44" t="s">
        <v>532</v>
      </c>
      <c r="K1128" s="20"/>
      <c r="L1128" s="23"/>
    </row>
    <row r="1129" spans="1:12" ht="12.75">
      <c r="A1129" t="s">
        <v>533</v>
      </c>
      <c r="B1129" t="s">
        <v>366</v>
      </c>
      <c r="H1129" s="20" t="s">
        <v>61</v>
      </c>
      <c r="K1129" s="20"/>
      <c r="L1129" s="36"/>
    </row>
    <row r="1130" spans="2:11" ht="12.75">
      <c r="B1130" t="s">
        <v>370</v>
      </c>
      <c r="I1130" s="20"/>
      <c r="J1130" s="20"/>
      <c r="K1130" s="20"/>
    </row>
    <row r="1131" spans="2:11" ht="12.75">
      <c r="B1131" t="s">
        <v>369</v>
      </c>
      <c r="I1131" s="20"/>
      <c r="J1131" s="20"/>
      <c r="K1131" s="20"/>
    </row>
    <row r="1132" spans="1:12" ht="12.75">
      <c r="A1132" t="s">
        <v>534</v>
      </c>
      <c r="B1132" t="s">
        <v>367</v>
      </c>
      <c r="H1132" s="20" t="s">
        <v>61</v>
      </c>
      <c r="K1132" s="20"/>
      <c r="L1132" s="36"/>
    </row>
    <row r="1133" spans="2:11" ht="12.75">
      <c r="B1133" t="s">
        <v>368</v>
      </c>
      <c r="I1133" s="20"/>
      <c r="J1133" s="20"/>
      <c r="K1133" s="20"/>
    </row>
    <row r="1134" ht="12.75">
      <c r="K1134" s="20"/>
    </row>
    <row r="1135" ht="12.75">
      <c r="K1135" s="20"/>
    </row>
    <row r="1136" spans="1:12" ht="18">
      <c r="A1136" s="37" t="s">
        <v>110</v>
      </c>
      <c r="B1136" s="40"/>
      <c r="C1136" s="40"/>
      <c r="D1136" s="64"/>
      <c r="E1136" s="64"/>
      <c r="F1136" s="64"/>
      <c r="G1136" s="64"/>
      <c r="H1136" s="64"/>
      <c r="I1136" s="40"/>
      <c r="J1136" s="40"/>
      <c r="K1136" s="40"/>
      <c r="L1136" s="39"/>
    </row>
    <row r="1137" spans="2:12" ht="12.75">
      <c r="B1137" s="57" t="s">
        <v>490</v>
      </c>
      <c r="L1137" s="23"/>
    </row>
    <row r="1138" spans="1:12" ht="12.75">
      <c r="A1138" s="1" t="s">
        <v>535</v>
      </c>
      <c r="K1138" s="20"/>
      <c r="L1138" s="23"/>
    </row>
    <row r="1139" spans="1:12" ht="12.75">
      <c r="A1139" s="1"/>
      <c r="K1139" s="20"/>
      <c r="L1139" s="23"/>
    </row>
    <row r="1140" spans="1:12" ht="12.75">
      <c r="A1140" s="1" t="s">
        <v>607</v>
      </c>
      <c r="K1140" s="20"/>
      <c r="L1140" s="23"/>
    </row>
    <row r="1141" spans="1:12" ht="12.75">
      <c r="A1141" s="1" t="s">
        <v>371</v>
      </c>
      <c r="K1141" s="20"/>
      <c r="L1141" s="23"/>
    </row>
    <row r="1142" ht="12.75">
      <c r="B1142" t="s">
        <v>42</v>
      </c>
    </row>
    <row r="1143" ht="12.75">
      <c r="B1143" t="s">
        <v>43</v>
      </c>
    </row>
    <row r="1144" ht="12.75">
      <c r="B1144" t="s">
        <v>44</v>
      </c>
    </row>
    <row r="1145" spans="2:12" ht="12.75">
      <c r="B1145" t="s">
        <v>45</v>
      </c>
      <c r="H1145" s="20" t="s">
        <v>8</v>
      </c>
      <c r="K1145" s="4"/>
      <c r="L1145" s="36"/>
    </row>
    <row r="1147" spans="1:12" ht="12.75">
      <c r="A1147" s="1" t="s">
        <v>547</v>
      </c>
      <c r="K1147" s="20"/>
      <c r="L1147" s="23"/>
    </row>
    <row r="1148" spans="1:12" ht="12.75">
      <c r="A1148" s="1"/>
      <c r="B1148" t="s">
        <v>548</v>
      </c>
      <c r="C1148">
        <v>2</v>
      </c>
      <c r="D1148" s="20">
        <v>14.01</v>
      </c>
      <c r="E1148" s="20">
        <v>0.8</v>
      </c>
      <c r="G1148" s="20">
        <f>C1148*D1148*E1148</f>
        <v>22.416</v>
      </c>
      <c r="K1148" s="20"/>
      <c r="L1148" s="23"/>
    </row>
    <row r="1149" spans="2:7" ht="12.75">
      <c r="B1149" t="s">
        <v>549</v>
      </c>
      <c r="C1149">
        <v>8</v>
      </c>
      <c r="D1149" s="20">
        <v>2.56</v>
      </c>
      <c r="E1149" s="20">
        <v>2.2</v>
      </c>
      <c r="G1149" s="20">
        <f>C1149*D1149*E1149</f>
        <v>45.056000000000004</v>
      </c>
    </row>
    <row r="1150" spans="3:12" ht="12.75">
      <c r="C1150">
        <v>1</v>
      </c>
      <c r="D1150" s="20">
        <f>7.08+6.91+7.08</f>
        <v>21.07</v>
      </c>
      <c r="E1150" s="20">
        <v>2.2</v>
      </c>
      <c r="G1150" s="20">
        <f>C1150*D1150*E1150</f>
        <v>46.354000000000006</v>
      </c>
      <c r="H1150" s="20">
        <f>SUM(G1148:G1150)</f>
        <v>113.82600000000002</v>
      </c>
      <c r="I1150" t="s">
        <v>68</v>
      </c>
      <c r="J1150" t="s">
        <v>120</v>
      </c>
      <c r="L1150" s="36"/>
    </row>
    <row r="1151" spans="11:12" ht="12.75">
      <c r="K1151" s="9"/>
      <c r="L1151" s="23"/>
    </row>
    <row r="1152" spans="1:12" ht="12.75">
      <c r="A1152" s="1" t="s">
        <v>608</v>
      </c>
      <c r="K1152" s="20"/>
      <c r="L1152" s="23"/>
    </row>
    <row r="1153" spans="1:12" ht="12.75">
      <c r="A1153" s="1" t="s">
        <v>610</v>
      </c>
      <c r="K1153" s="20"/>
      <c r="L1153" s="23"/>
    </row>
    <row r="1154" ht="12.75">
      <c r="B1154" t="s">
        <v>609</v>
      </c>
    </row>
    <row r="1155" ht="12.75">
      <c r="B1155" t="s">
        <v>43</v>
      </c>
    </row>
    <row r="1156" ht="12.75">
      <c r="B1156" t="s">
        <v>44</v>
      </c>
    </row>
    <row r="1157" spans="2:12" ht="12.75">
      <c r="B1157" t="s">
        <v>45</v>
      </c>
      <c r="H1157" s="20" t="s">
        <v>8</v>
      </c>
      <c r="K1157" s="4"/>
      <c r="L1157" s="36"/>
    </row>
    <row r="1158" spans="2:12" ht="12.75">
      <c r="B1158" t="s">
        <v>611</v>
      </c>
      <c r="H1158" s="20">
        <f>H709</f>
        <v>20.44</v>
      </c>
      <c r="I1158" t="s">
        <v>68</v>
      </c>
      <c r="K1158" s="9"/>
      <c r="L1158" s="23"/>
    </row>
    <row r="1159" spans="1:11" ht="12.75">
      <c r="A1159" s="1" t="s">
        <v>536</v>
      </c>
      <c r="K1159" s="20"/>
    </row>
    <row r="1160" spans="1:11" ht="12.75">
      <c r="A1160" s="1" t="s">
        <v>537</v>
      </c>
      <c r="K1160" s="20"/>
    </row>
    <row r="1161" spans="1:11" ht="12.75">
      <c r="A1161" s="119" t="s">
        <v>103</v>
      </c>
      <c r="B1161" t="s">
        <v>208</v>
      </c>
      <c r="C1161">
        <v>2</v>
      </c>
      <c r="D1161" s="20">
        <v>10.91</v>
      </c>
      <c r="F1161" s="20">
        <v>2.1</v>
      </c>
      <c r="G1161" s="20">
        <f aca="true" t="shared" si="42" ref="G1161:G1198">C1161*D1161*F1161</f>
        <v>45.822</v>
      </c>
      <c r="K1161" s="20"/>
    </row>
    <row r="1162" spans="1:11" ht="12.75">
      <c r="A1162" s="72"/>
      <c r="C1162">
        <v>2</v>
      </c>
      <c r="D1162" s="20">
        <v>4.56</v>
      </c>
      <c r="F1162" s="20">
        <v>2.1</v>
      </c>
      <c r="G1162" s="20">
        <f t="shared" si="42"/>
        <v>19.151999999999997</v>
      </c>
      <c r="K1162" s="20"/>
    </row>
    <row r="1163" spans="1:11" ht="12.75">
      <c r="A1163" s="72"/>
      <c r="B1163" t="s">
        <v>214</v>
      </c>
      <c r="C1163">
        <v>2</v>
      </c>
      <c r="D1163" s="20">
        <v>6.46</v>
      </c>
      <c r="F1163" s="20">
        <f>F1162</f>
        <v>2.1</v>
      </c>
      <c r="G1163" s="20">
        <f t="shared" si="42"/>
        <v>27.132</v>
      </c>
      <c r="K1163" s="20"/>
    </row>
    <row r="1164" spans="1:11" ht="12.75">
      <c r="A1164" s="72"/>
      <c r="C1164">
        <v>2</v>
      </c>
      <c r="D1164" s="20">
        <v>4.2</v>
      </c>
      <c r="F1164" s="20">
        <f aca="true" t="shared" si="43" ref="F1164:F1175">F1163</f>
        <v>2.1</v>
      </c>
      <c r="G1164" s="20">
        <f t="shared" si="42"/>
        <v>17.64</v>
      </c>
      <c r="K1164" s="20"/>
    </row>
    <row r="1165" spans="1:11" ht="12.75">
      <c r="A1165" s="72"/>
      <c r="B1165" t="s">
        <v>158</v>
      </c>
      <c r="C1165">
        <v>2</v>
      </c>
      <c r="D1165" s="20">
        <v>3.84</v>
      </c>
      <c r="F1165" s="20">
        <f t="shared" si="43"/>
        <v>2.1</v>
      </c>
      <c r="G1165" s="20">
        <f t="shared" si="42"/>
        <v>16.128</v>
      </c>
      <c r="K1165" s="20"/>
    </row>
    <row r="1166" spans="1:11" ht="12.75">
      <c r="A1166" s="72"/>
      <c r="C1166">
        <v>2</v>
      </c>
      <c r="D1166" s="20">
        <v>2.02</v>
      </c>
      <c r="F1166" s="20">
        <f t="shared" si="43"/>
        <v>2.1</v>
      </c>
      <c r="G1166" s="20">
        <f t="shared" si="42"/>
        <v>8.484</v>
      </c>
      <c r="K1166" s="20"/>
    </row>
    <row r="1167" spans="1:11" ht="12.75">
      <c r="A1167" s="72"/>
      <c r="B1167" t="s">
        <v>215</v>
      </c>
      <c r="C1167">
        <v>2</v>
      </c>
      <c r="D1167" s="20">
        <v>1.82</v>
      </c>
      <c r="F1167" s="20">
        <f t="shared" si="43"/>
        <v>2.1</v>
      </c>
      <c r="G1167" s="20">
        <f t="shared" si="42"/>
        <v>7.644000000000001</v>
      </c>
      <c r="K1167" s="20"/>
    </row>
    <row r="1168" spans="1:11" ht="12.75">
      <c r="A1168" s="72"/>
      <c r="C1168">
        <v>2</v>
      </c>
      <c r="D1168" s="20">
        <v>1.76</v>
      </c>
      <c r="F1168" s="20">
        <f t="shared" si="43"/>
        <v>2.1</v>
      </c>
      <c r="G1168" s="20">
        <f t="shared" si="42"/>
        <v>7.392</v>
      </c>
      <c r="K1168" s="20"/>
    </row>
    <row r="1169" spans="1:13" s="33" customFormat="1" ht="12.75">
      <c r="A1169" s="72"/>
      <c r="B1169" t="s">
        <v>375</v>
      </c>
      <c r="C1169">
        <v>2</v>
      </c>
      <c r="D1169" s="20">
        <v>1.76</v>
      </c>
      <c r="E1169" s="20"/>
      <c r="F1169" s="20">
        <f t="shared" si="43"/>
        <v>2.1</v>
      </c>
      <c r="G1169" s="20">
        <f t="shared" si="42"/>
        <v>7.392</v>
      </c>
      <c r="H1169" s="20"/>
      <c r="I1169"/>
      <c r="J1169"/>
      <c r="K1169" s="20"/>
      <c r="L1169" s="20"/>
      <c r="M1169"/>
    </row>
    <row r="1170" spans="1:13" ht="12.75">
      <c r="A1170" s="72"/>
      <c r="C1170">
        <v>2</v>
      </c>
      <c r="D1170" s="20">
        <v>1.92</v>
      </c>
      <c r="F1170" s="20">
        <f t="shared" si="43"/>
        <v>2.1</v>
      </c>
      <c r="G1170" s="20">
        <f t="shared" si="42"/>
        <v>8.064</v>
      </c>
      <c r="K1170" s="20"/>
      <c r="M1170" s="33"/>
    </row>
    <row r="1171" spans="1:11" ht="12.75">
      <c r="A1171" s="72"/>
      <c r="B1171" t="s">
        <v>217</v>
      </c>
      <c r="C1171">
        <v>2</v>
      </c>
      <c r="D1171" s="20">
        <v>3.84</v>
      </c>
      <c r="F1171" s="20">
        <f t="shared" si="43"/>
        <v>2.1</v>
      </c>
      <c r="G1171" s="20">
        <f t="shared" si="42"/>
        <v>16.128</v>
      </c>
      <c r="K1171" s="20"/>
    </row>
    <row r="1172" spans="1:11" ht="12.75">
      <c r="A1172" s="72"/>
      <c r="C1172">
        <v>2</v>
      </c>
      <c r="D1172" s="20">
        <v>2.24</v>
      </c>
      <c r="F1172" s="20">
        <f t="shared" si="43"/>
        <v>2.1</v>
      </c>
      <c r="G1172" s="20">
        <f t="shared" si="42"/>
        <v>9.408000000000001</v>
      </c>
      <c r="K1172" s="20"/>
    </row>
    <row r="1173" spans="1:11" ht="12.75">
      <c r="A1173" s="72"/>
      <c r="B1173" t="s">
        <v>307</v>
      </c>
      <c r="C1173">
        <v>2</v>
      </c>
      <c r="D1173" s="20">
        <v>6.32</v>
      </c>
      <c r="F1173" s="20">
        <f t="shared" si="43"/>
        <v>2.1</v>
      </c>
      <c r="G1173" s="20">
        <f t="shared" si="42"/>
        <v>26.544000000000004</v>
      </c>
      <c r="K1173" s="20"/>
    </row>
    <row r="1174" spans="1:11" ht="12.75">
      <c r="A1174" s="72"/>
      <c r="C1174">
        <v>2</v>
      </c>
      <c r="D1174" s="20">
        <v>2.1</v>
      </c>
      <c r="F1174" s="20">
        <f t="shared" si="43"/>
        <v>2.1</v>
      </c>
      <c r="G1174" s="20">
        <f t="shared" si="42"/>
        <v>8.82</v>
      </c>
      <c r="K1174" s="20"/>
    </row>
    <row r="1175" spans="1:11" ht="12.75">
      <c r="A1175" s="72"/>
      <c r="B1175" t="s">
        <v>219</v>
      </c>
      <c r="C1175">
        <v>2</v>
      </c>
      <c r="D1175" s="20">
        <v>4.89</v>
      </c>
      <c r="F1175" s="20">
        <f t="shared" si="43"/>
        <v>2.1</v>
      </c>
      <c r="G1175" s="20">
        <f t="shared" si="42"/>
        <v>20.538</v>
      </c>
      <c r="K1175" s="20"/>
    </row>
    <row r="1176" spans="1:11" ht="12.75">
      <c r="A1176" s="72"/>
      <c r="B1176" t="s">
        <v>221</v>
      </c>
      <c r="C1176">
        <v>2</v>
      </c>
      <c r="D1176" s="20">
        <v>1.72</v>
      </c>
      <c r="F1176" s="20">
        <v>2.88</v>
      </c>
      <c r="G1176" s="20">
        <f t="shared" si="42"/>
        <v>9.9072</v>
      </c>
      <c r="K1176" s="20"/>
    </row>
    <row r="1177" spans="1:11" ht="12.75">
      <c r="A1177" s="72"/>
      <c r="C1177">
        <v>2</v>
      </c>
      <c r="D1177" s="20">
        <v>2.63</v>
      </c>
      <c r="F1177" s="20">
        <f>F1176</f>
        <v>2.88</v>
      </c>
      <c r="G1177" s="20">
        <f t="shared" si="42"/>
        <v>15.1488</v>
      </c>
      <c r="K1177" s="20"/>
    </row>
    <row r="1178" spans="1:11" ht="12.75">
      <c r="A1178" s="72"/>
      <c r="B1178" t="s">
        <v>222</v>
      </c>
      <c r="C1178">
        <v>2</v>
      </c>
      <c r="D1178" s="20">
        <v>13.39</v>
      </c>
      <c r="F1178" s="20">
        <f>F1177</f>
        <v>2.88</v>
      </c>
      <c r="G1178" s="20">
        <f t="shared" si="42"/>
        <v>77.1264</v>
      </c>
      <c r="K1178" s="20"/>
    </row>
    <row r="1179" spans="1:11" ht="12.75">
      <c r="A1179" s="72"/>
      <c r="C1179">
        <v>2</v>
      </c>
      <c r="D1179" s="20">
        <v>6.5</v>
      </c>
      <c r="F1179" s="20">
        <f>F1178</f>
        <v>2.88</v>
      </c>
      <c r="G1179" s="20">
        <f t="shared" si="42"/>
        <v>37.44</v>
      </c>
      <c r="K1179" s="20"/>
    </row>
    <row r="1180" spans="1:11" ht="12.75">
      <c r="A1180" s="72"/>
      <c r="B1180" t="s">
        <v>223</v>
      </c>
      <c r="C1180">
        <v>4</v>
      </c>
      <c r="D1180" s="20">
        <v>3.5</v>
      </c>
      <c r="F1180" s="20">
        <v>2.3</v>
      </c>
      <c r="G1180" s="20">
        <f t="shared" si="42"/>
        <v>32.199999999999996</v>
      </c>
      <c r="K1180" s="20"/>
    </row>
    <row r="1181" spans="1:11" ht="12.75">
      <c r="A1181" s="72"/>
      <c r="C1181">
        <v>1</v>
      </c>
      <c r="D1181" s="20">
        <v>1.5</v>
      </c>
      <c r="F1181" s="20">
        <v>2.3</v>
      </c>
      <c r="G1181" s="20">
        <f t="shared" si="42"/>
        <v>3.4499999999999997</v>
      </c>
      <c r="K1181" s="20"/>
    </row>
    <row r="1182" spans="1:11" ht="12.75">
      <c r="A1182" s="10" t="s">
        <v>83</v>
      </c>
      <c r="B1182" t="s">
        <v>325</v>
      </c>
      <c r="C1182">
        <v>2</v>
      </c>
      <c r="D1182" s="20">
        <v>13.35</v>
      </c>
      <c r="F1182" s="20">
        <v>2.48</v>
      </c>
      <c r="G1182" s="20">
        <f t="shared" si="42"/>
        <v>66.216</v>
      </c>
      <c r="K1182" s="20"/>
    </row>
    <row r="1183" spans="1:11" ht="12.75">
      <c r="A1183" s="72"/>
      <c r="C1183">
        <v>2</v>
      </c>
      <c r="D1183" s="20">
        <v>6.39</v>
      </c>
      <c r="F1183" s="20">
        <f>F1182</f>
        <v>2.48</v>
      </c>
      <c r="G1183" s="20">
        <f t="shared" si="42"/>
        <v>31.694399999999998</v>
      </c>
      <c r="K1183" s="20"/>
    </row>
    <row r="1184" spans="1:11" ht="12.75">
      <c r="A1184" s="72"/>
      <c r="B1184" t="s">
        <v>228</v>
      </c>
      <c r="C1184">
        <v>2</v>
      </c>
      <c r="D1184" s="20">
        <v>2.13</v>
      </c>
      <c r="F1184" s="20">
        <f aca="true" t="shared" si="44" ref="F1184:F1199">F1183</f>
        <v>2.48</v>
      </c>
      <c r="G1184" s="20">
        <f t="shared" si="42"/>
        <v>10.5648</v>
      </c>
      <c r="K1184" s="20"/>
    </row>
    <row r="1185" spans="3:11" ht="12.75">
      <c r="C1185">
        <v>2</v>
      </c>
      <c r="D1185" s="20">
        <v>2.53</v>
      </c>
      <c r="F1185" s="20">
        <f t="shared" si="44"/>
        <v>2.48</v>
      </c>
      <c r="G1185" s="20">
        <f t="shared" si="42"/>
        <v>12.548799999999998</v>
      </c>
      <c r="K1185" s="20"/>
    </row>
    <row r="1186" spans="1:11" ht="12.75">
      <c r="A1186" s="72"/>
      <c r="B1186" t="s">
        <v>229</v>
      </c>
      <c r="C1186">
        <v>2</v>
      </c>
      <c r="D1186" s="20">
        <v>3.9</v>
      </c>
      <c r="F1186" s="20">
        <f t="shared" si="44"/>
        <v>2.48</v>
      </c>
      <c r="G1186" s="20">
        <f t="shared" si="42"/>
        <v>19.344</v>
      </c>
      <c r="K1186" s="20"/>
    </row>
    <row r="1187" spans="1:11" ht="12.75">
      <c r="A1187" s="72"/>
      <c r="C1187">
        <v>2</v>
      </c>
      <c r="D1187" s="20">
        <v>1.98</v>
      </c>
      <c r="F1187" s="20">
        <f t="shared" si="44"/>
        <v>2.48</v>
      </c>
      <c r="G1187" s="20">
        <f t="shared" si="42"/>
        <v>9.8208</v>
      </c>
      <c r="K1187" s="20"/>
    </row>
    <row r="1188" spans="1:11" ht="12.75">
      <c r="A1188" s="72"/>
      <c r="B1188" t="s">
        <v>230</v>
      </c>
      <c r="C1188">
        <v>2</v>
      </c>
      <c r="D1188" s="20">
        <v>3.84</v>
      </c>
      <c r="F1188" s="20">
        <f t="shared" si="44"/>
        <v>2.48</v>
      </c>
      <c r="G1188" s="20">
        <f t="shared" si="42"/>
        <v>19.0464</v>
      </c>
      <c r="K1188" s="20"/>
    </row>
    <row r="1189" spans="1:11" ht="12.75">
      <c r="A1189" s="72"/>
      <c r="C1189">
        <v>2</v>
      </c>
      <c r="D1189" s="20">
        <v>4.1</v>
      </c>
      <c r="F1189" s="20">
        <f t="shared" si="44"/>
        <v>2.48</v>
      </c>
      <c r="G1189" s="20">
        <f t="shared" si="42"/>
        <v>20.336</v>
      </c>
      <c r="K1189" s="20"/>
    </row>
    <row r="1190" spans="1:11" ht="12.75">
      <c r="A1190" s="72"/>
      <c r="B1190" t="s">
        <v>259</v>
      </c>
      <c r="C1190">
        <v>2</v>
      </c>
      <c r="D1190" s="20">
        <v>4.85</v>
      </c>
      <c r="F1190" s="20">
        <f t="shared" si="44"/>
        <v>2.48</v>
      </c>
      <c r="G1190" s="20">
        <f t="shared" si="42"/>
        <v>24.055999999999997</v>
      </c>
      <c r="K1190" s="20"/>
    </row>
    <row r="1191" spans="1:11" ht="12.75">
      <c r="A1191" s="72"/>
      <c r="C1191">
        <v>2</v>
      </c>
      <c r="D1191" s="20">
        <v>4.1</v>
      </c>
      <c r="F1191" s="20">
        <f t="shared" si="44"/>
        <v>2.48</v>
      </c>
      <c r="G1191" s="20">
        <f t="shared" si="42"/>
        <v>20.336</v>
      </c>
      <c r="K1191" s="20"/>
    </row>
    <row r="1192" spans="1:11" ht="12.75">
      <c r="A1192" s="72"/>
      <c r="B1192" t="s">
        <v>232</v>
      </c>
      <c r="C1192">
        <v>2</v>
      </c>
      <c r="D1192" s="20">
        <v>2.72</v>
      </c>
      <c r="F1192" s="20">
        <f t="shared" si="44"/>
        <v>2.48</v>
      </c>
      <c r="G1192" s="20">
        <f t="shared" si="42"/>
        <v>13.491200000000001</v>
      </c>
      <c r="K1192" s="20"/>
    </row>
    <row r="1193" spans="1:11" ht="12.75">
      <c r="A1193" s="72"/>
      <c r="C1193">
        <v>2</v>
      </c>
      <c r="D1193" s="20">
        <v>1.98</v>
      </c>
      <c r="F1193" s="20">
        <f t="shared" si="44"/>
        <v>2.48</v>
      </c>
      <c r="G1193" s="20">
        <f t="shared" si="42"/>
        <v>9.8208</v>
      </c>
      <c r="K1193" s="20"/>
    </row>
    <row r="1194" spans="1:11" ht="12.75">
      <c r="A1194" s="72"/>
      <c r="B1194" t="s">
        <v>233</v>
      </c>
      <c r="C1194">
        <v>2</v>
      </c>
      <c r="D1194" s="20">
        <f>1.98+0.2+1.82</f>
        <v>4</v>
      </c>
      <c r="F1194" s="20">
        <f t="shared" si="44"/>
        <v>2.48</v>
      </c>
      <c r="G1194" s="20">
        <f t="shared" si="42"/>
        <v>19.84</v>
      </c>
      <c r="K1194" s="20"/>
    </row>
    <row r="1195" spans="3:11" ht="12.75">
      <c r="C1195">
        <v>2</v>
      </c>
      <c r="D1195" s="20">
        <v>1.98</v>
      </c>
      <c r="F1195" s="20">
        <f t="shared" si="44"/>
        <v>2.48</v>
      </c>
      <c r="G1195" s="20">
        <f t="shared" si="42"/>
        <v>9.8208</v>
      </c>
      <c r="K1195" s="20"/>
    </row>
    <row r="1196" spans="1:11" ht="12.75">
      <c r="A1196" s="72"/>
      <c r="B1196" t="s">
        <v>236</v>
      </c>
      <c r="C1196">
        <v>2</v>
      </c>
      <c r="D1196" s="20">
        <v>4.55</v>
      </c>
      <c r="F1196" s="20">
        <f t="shared" si="44"/>
        <v>2.48</v>
      </c>
      <c r="G1196" s="20">
        <f t="shared" si="42"/>
        <v>22.567999999999998</v>
      </c>
      <c r="K1196" s="20"/>
    </row>
    <row r="1197" spans="1:11" ht="12.75">
      <c r="A1197" s="72"/>
      <c r="C1197">
        <v>2</v>
      </c>
      <c r="D1197" s="20">
        <v>7.83</v>
      </c>
      <c r="F1197" s="20">
        <f t="shared" si="44"/>
        <v>2.48</v>
      </c>
      <c r="G1197" s="20">
        <f t="shared" si="42"/>
        <v>38.8368</v>
      </c>
      <c r="K1197" s="20"/>
    </row>
    <row r="1198" spans="1:11" ht="12.75">
      <c r="A1198" s="72"/>
      <c r="B1198" t="s">
        <v>330</v>
      </c>
      <c r="C1198">
        <v>2</v>
      </c>
      <c r="D1198" s="20">
        <v>6.39</v>
      </c>
      <c r="F1198" s="20">
        <f t="shared" si="44"/>
        <v>2.48</v>
      </c>
      <c r="G1198" s="20">
        <f t="shared" si="42"/>
        <v>31.694399999999998</v>
      </c>
      <c r="K1198" s="20"/>
    </row>
    <row r="1199" spans="1:11" ht="12.75">
      <c r="A1199" s="72"/>
      <c r="C1199">
        <v>2</v>
      </c>
      <c r="D1199" s="20">
        <v>5.4</v>
      </c>
      <c r="F1199" s="20">
        <f t="shared" si="44"/>
        <v>2.48</v>
      </c>
      <c r="G1199" s="20">
        <f aca="true" t="shared" si="45" ref="G1199:G1219">C1199*D1199*F1199</f>
        <v>26.784000000000002</v>
      </c>
      <c r="K1199" s="20"/>
    </row>
    <row r="1200" spans="1:11" ht="12.75">
      <c r="A1200" s="10" t="s">
        <v>84</v>
      </c>
      <c r="B1200" t="s">
        <v>237</v>
      </c>
      <c r="C1200">
        <v>2</v>
      </c>
      <c r="D1200" s="20">
        <v>3.97</v>
      </c>
      <c r="F1200" s="20">
        <v>2.5</v>
      </c>
      <c r="G1200" s="20">
        <f t="shared" si="45"/>
        <v>19.85</v>
      </c>
      <c r="K1200" s="20"/>
    </row>
    <row r="1201" spans="1:11" ht="12.75">
      <c r="A1201" s="72"/>
      <c r="C1201">
        <v>2</v>
      </c>
      <c r="D1201" s="20">
        <v>4.25</v>
      </c>
      <c r="F1201" s="20">
        <f>F1200</f>
        <v>2.5</v>
      </c>
      <c r="G1201" s="20">
        <f t="shared" si="45"/>
        <v>21.25</v>
      </c>
      <c r="K1201" s="20"/>
    </row>
    <row r="1202" spans="1:11" ht="12.75">
      <c r="A1202" s="72"/>
      <c r="B1202" t="s">
        <v>238</v>
      </c>
      <c r="C1202">
        <v>2</v>
      </c>
      <c r="D1202" s="20">
        <v>8.78</v>
      </c>
      <c r="F1202" s="20">
        <f aca="true" t="shared" si="46" ref="F1202:F1219">F1201</f>
        <v>2.5</v>
      </c>
      <c r="G1202" s="20">
        <f t="shared" si="45"/>
        <v>43.9</v>
      </c>
      <c r="K1202" s="20"/>
    </row>
    <row r="1203" spans="1:11" ht="12.75">
      <c r="A1203" s="72"/>
      <c r="C1203">
        <v>2</v>
      </c>
      <c r="D1203" s="20">
        <v>4.88</v>
      </c>
      <c r="F1203" s="20">
        <f t="shared" si="46"/>
        <v>2.5</v>
      </c>
      <c r="G1203" s="20">
        <f t="shared" si="45"/>
        <v>24.4</v>
      </c>
      <c r="K1203" s="20"/>
    </row>
    <row r="1204" spans="1:11" ht="12.75">
      <c r="A1204" s="72"/>
      <c r="B1204" t="s">
        <v>239</v>
      </c>
      <c r="C1204">
        <v>2</v>
      </c>
      <c r="D1204" s="20">
        <v>2.96</v>
      </c>
      <c r="F1204" s="20">
        <f t="shared" si="46"/>
        <v>2.5</v>
      </c>
      <c r="G1204" s="20">
        <f t="shared" si="45"/>
        <v>14.8</v>
      </c>
      <c r="K1204" s="20"/>
    </row>
    <row r="1205" spans="1:11" ht="12.75">
      <c r="A1205" s="72"/>
      <c r="C1205">
        <v>2</v>
      </c>
      <c r="D1205" s="20">
        <v>3.87</v>
      </c>
      <c r="F1205" s="20">
        <f t="shared" si="46"/>
        <v>2.5</v>
      </c>
      <c r="G1205" s="20">
        <f t="shared" si="45"/>
        <v>19.35</v>
      </c>
      <c r="K1205" s="20"/>
    </row>
    <row r="1206" spans="2:11" ht="12.75">
      <c r="B1206" t="s">
        <v>240</v>
      </c>
      <c r="C1206">
        <v>2</v>
      </c>
      <c r="D1206" s="20">
        <v>3.87</v>
      </c>
      <c r="F1206" s="20">
        <f t="shared" si="46"/>
        <v>2.5</v>
      </c>
      <c r="G1206" s="20">
        <f t="shared" si="45"/>
        <v>19.35</v>
      </c>
      <c r="K1206" s="20"/>
    </row>
    <row r="1207" spans="1:11" ht="12.75">
      <c r="A1207" s="72"/>
      <c r="C1207">
        <v>2</v>
      </c>
      <c r="D1207" s="20">
        <v>2.93</v>
      </c>
      <c r="F1207" s="20">
        <f t="shared" si="46"/>
        <v>2.5</v>
      </c>
      <c r="G1207" s="20">
        <f t="shared" si="45"/>
        <v>14.65</v>
      </c>
      <c r="K1207" s="20"/>
    </row>
    <row r="1208" spans="1:11" ht="12.75">
      <c r="A1208" s="72"/>
      <c r="B1208" t="s">
        <v>241</v>
      </c>
      <c r="C1208">
        <v>2</v>
      </c>
      <c r="D1208" s="20">
        <v>4.38</v>
      </c>
      <c r="F1208" s="20">
        <f t="shared" si="46"/>
        <v>2.5</v>
      </c>
      <c r="G1208" s="20">
        <f t="shared" si="45"/>
        <v>21.9</v>
      </c>
      <c r="K1208" s="20"/>
    </row>
    <row r="1209" spans="1:11" ht="12.75">
      <c r="A1209" s="72"/>
      <c r="C1209">
        <v>2</v>
      </c>
      <c r="D1209" s="20">
        <v>4.95</v>
      </c>
      <c r="F1209" s="20">
        <f t="shared" si="46"/>
        <v>2.5</v>
      </c>
      <c r="G1209" s="20">
        <f t="shared" si="45"/>
        <v>24.75</v>
      </c>
      <c r="K1209" s="20"/>
    </row>
    <row r="1210" spans="1:11" ht="12.75">
      <c r="A1210" s="72"/>
      <c r="B1210" t="s">
        <v>242</v>
      </c>
      <c r="C1210">
        <v>2</v>
      </c>
      <c r="D1210" s="20">
        <v>5.89</v>
      </c>
      <c r="F1210" s="20">
        <f t="shared" si="46"/>
        <v>2.5</v>
      </c>
      <c r="G1210" s="20">
        <f t="shared" si="45"/>
        <v>29.45</v>
      </c>
      <c r="K1210" s="20"/>
    </row>
    <row r="1211" spans="1:11" ht="12.75">
      <c r="A1211" s="72"/>
      <c r="C1211">
        <v>2</v>
      </c>
      <c r="D1211" s="20">
        <v>4.42</v>
      </c>
      <c r="F1211" s="20">
        <f t="shared" si="46"/>
        <v>2.5</v>
      </c>
      <c r="G1211" s="20">
        <f t="shared" si="45"/>
        <v>22.1</v>
      </c>
      <c r="K1211" s="20"/>
    </row>
    <row r="1212" spans="1:11" ht="12.75">
      <c r="A1212" s="72"/>
      <c r="B1212" t="s">
        <v>228</v>
      </c>
      <c r="C1212">
        <v>2</v>
      </c>
      <c r="D1212" s="20">
        <v>3.36</v>
      </c>
      <c r="F1212" s="20">
        <f t="shared" si="46"/>
        <v>2.5</v>
      </c>
      <c r="G1212" s="20">
        <f t="shared" si="45"/>
        <v>16.8</v>
      </c>
      <c r="K1212" s="20"/>
    </row>
    <row r="1213" spans="1:11" ht="12.75">
      <c r="A1213" s="72"/>
      <c r="C1213">
        <v>2</v>
      </c>
      <c r="D1213" s="20">
        <v>1.85</v>
      </c>
      <c r="F1213" s="20">
        <f t="shared" si="46"/>
        <v>2.5</v>
      </c>
      <c r="G1213" s="20">
        <f t="shared" si="45"/>
        <v>9.25</v>
      </c>
      <c r="K1213" s="20"/>
    </row>
    <row r="1214" spans="1:11" ht="12.75">
      <c r="A1214" s="72"/>
      <c r="B1214" t="s">
        <v>243</v>
      </c>
      <c r="C1214">
        <v>2</v>
      </c>
      <c r="D1214" s="20">
        <v>4.97</v>
      </c>
      <c r="F1214" s="20">
        <f t="shared" si="46"/>
        <v>2.5</v>
      </c>
      <c r="G1214" s="20">
        <f t="shared" si="45"/>
        <v>24.849999999999998</v>
      </c>
      <c r="K1214" s="20"/>
    </row>
    <row r="1215" spans="1:11" ht="12.75">
      <c r="A1215" s="72"/>
      <c r="C1215">
        <v>2</v>
      </c>
      <c r="D1215" s="20">
        <v>5.19</v>
      </c>
      <c r="F1215" s="20">
        <f t="shared" si="46"/>
        <v>2.5</v>
      </c>
      <c r="G1215" s="20">
        <f t="shared" si="45"/>
        <v>25.950000000000003</v>
      </c>
      <c r="K1215" s="20"/>
    </row>
    <row r="1216" spans="1:11" ht="12.75">
      <c r="A1216" s="72"/>
      <c r="B1216" t="s">
        <v>245</v>
      </c>
      <c r="C1216">
        <v>2</v>
      </c>
      <c r="D1216" s="20">
        <v>5.99</v>
      </c>
      <c r="F1216" s="20">
        <f t="shared" si="46"/>
        <v>2.5</v>
      </c>
      <c r="G1216" s="20">
        <f t="shared" si="45"/>
        <v>29.950000000000003</v>
      </c>
      <c r="K1216" s="20"/>
    </row>
    <row r="1217" spans="1:11" ht="12.75">
      <c r="A1217" s="72"/>
      <c r="C1217">
        <v>2</v>
      </c>
      <c r="D1217" s="20">
        <v>1</v>
      </c>
      <c r="F1217" s="20">
        <f t="shared" si="46"/>
        <v>2.5</v>
      </c>
      <c r="G1217" s="20">
        <f t="shared" si="45"/>
        <v>5</v>
      </c>
      <c r="K1217" s="20"/>
    </row>
    <row r="1218" spans="1:11" ht="12.75">
      <c r="A1218" s="72"/>
      <c r="B1218" t="s">
        <v>264</v>
      </c>
      <c r="C1218">
        <v>2</v>
      </c>
      <c r="D1218" s="20">
        <v>5</v>
      </c>
      <c r="F1218" s="20">
        <f t="shared" si="46"/>
        <v>2.5</v>
      </c>
      <c r="G1218" s="20">
        <f t="shared" si="45"/>
        <v>25</v>
      </c>
      <c r="K1218" s="20"/>
    </row>
    <row r="1219" spans="1:11" ht="12.75">
      <c r="A1219" s="72"/>
      <c r="C1219">
        <v>2</v>
      </c>
      <c r="D1219" s="20">
        <v>1.5</v>
      </c>
      <c r="F1219" s="20">
        <f t="shared" si="46"/>
        <v>2.5</v>
      </c>
      <c r="G1219" s="20">
        <f t="shared" si="45"/>
        <v>7.5</v>
      </c>
      <c r="K1219" s="20"/>
    </row>
    <row r="1220" spans="1:12" ht="12.75">
      <c r="A1220" s="72"/>
      <c r="H1220" s="20">
        <f>SUM(G1161:G1219)</f>
        <v>1248.4296</v>
      </c>
      <c r="I1220" t="s">
        <v>68</v>
      </c>
      <c r="J1220" t="s">
        <v>120</v>
      </c>
      <c r="L1220" s="36"/>
    </row>
    <row r="1221" spans="1:11" ht="12.75">
      <c r="A1221" s="1" t="s">
        <v>538</v>
      </c>
      <c r="K1221" s="20"/>
    </row>
    <row r="1222" ht="12.75">
      <c r="F1222" s="50"/>
    </row>
    <row r="1223" spans="1:7" ht="12.75">
      <c r="A1223" s="10" t="s">
        <v>103</v>
      </c>
      <c r="B1223" t="s">
        <v>218</v>
      </c>
      <c r="C1223">
        <v>2</v>
      </c>
      <c r="D1223" s="20">
        <v>4.89</v>
      </c>
      <c r="F1223" s="20">
        <v>2.1</v>
      </c>
      <c r="G1223" s="20">
        <f>C1223*D1223*F1223</f>
        <v>20.538</v>
      </c>
    </row>
    <row r="1224" spans="1:7" ht="12.75">
      <c r="A1224" s="72"/>
      <c r="C1224">
        <v>2</v>
      </c>
      <c r="D1224" s="20">
        <v>4.7</v>
      </c>
      <c r="F1224" s="20">
        <v>2.1</v>
      </c>
      <c r="G1224" s="20">
        <f>C1224*D1224*F1224</f>
        <v>19.740000000000002</v>
      </c>
    </row>
    <row r="1225" spans="1:7" ht="12.75">
      <c r="A1225" s="10" t="s">
        <v>83</v>
      </c>
      <c r="B1225" t="s">
        <v>244</v>
      </c>
      <c r="C1225">
        <v>1</v>
      </c>
      <c r="D1225" s="20">
        <f>6.97-0.48-0.5</f>
        <v>5.99</v>
      </c>
      <c r="F1225" s="20">
        <v>2.48</v>
      </c>
      <c r="G1225" s="20">
        <f>C1225*D1225*F1225</f>
        <v>14.8552</v>
      </c>
    </row>
    <row r="1226" spans="1:7" ht="12.75">
      <c r="A1226" s="72"/>
      <c r="C1226">
        <v>2</v>
      </c>
      <c r="D1226" s="20">
        <f>3.26+1.8</f>
        <v>5.06</v>
      </c>
      <c r="F1226" s="20">
        <v>2.48</v>
      </c>
      <c r="G1226" s="20">
        <f aca="true" t="shared" si="47" ref="G1226:G1231">C1226*D1226*F1226</f>
        <v>25.097599999999996</v>
      </c>
    </row>
    <row r="1227" spans="1:7" ht="12.75">
      <c r="A1227" s="72"/>
      <c r="C1227">
        <v>2</v>
      </c>
      <c r="D1227" s="20">
        <v>0.5</v>
      </c>
      <c r="F1227" s="20">
        <v>2.48</v>
      </c>
      <c r="G1227" s="20">
        <f t="shared" si="47"/>
        <v>2.48</v>
      </c>
    </row>
    <row r="1228" spans="1:7" ht="12.75">
      <c r="A1228" s="72"/>
      <c r="C1228">
        <v>2</v>
      </c>
      <c r="D1228" s="20">
        <v>1.7</v>
      </c>
      <c r="F1228" s="20">
        <v>2.48</v>
      </c>
      <c r="G1228" s="20">
        <f t="shared" si="47"/>
        <v>8.432</v>
      </c>
    </row>
    <row r="1229" spans="1:7" ht="12.75">
      <c r="A1229" s="72"/>
      <c r="C1229">
        <v>2</v>
      </c>
      <c r="D1229" s="20">
        <v>0.2</v>
      </c>
      <c r="F1229" s="20">
        <v>2.48</v>
      </c>
      <c r="G1229" s="20">
        <f t="shared" si="47"/>
        <v>0.992</v>
      </c>
    </row>
    <row r="1230" spans="1:7" ht="12.75">
      <c r="A1230" s="72"/>
      <c r="C1230">
        <v>2</v>
      </c>
      <c r="D1230" s="20">
        <v>2.75</v>
      </c>
      <c r="F1230" s="20">
        <v>2.48</v>
      </c>
      <c r="G1230" s="20">
        <f t="shared" si="47"/>
        <v>13.64</v>
      </c>
    </row>
    <row r="1231" spans="1:7" ht="12.75">
      <c r="A1231" s="72"/>
      <c r="C1231">
        <v>4</v>
      </c>
      <c r="D1231" s="20">
        <v>0.4</v>
      </c>
      <c r="F1231" s="20">
        <v>2.48</v>
      </c>
      <c r="G1231" s="20">
        <f t="shared" si="47"/>
        <v>3.968</v>
      </c>
    </row>
    <row r="1232" spans="1:7" ht="12.75">
      <c r="A1232" s="10" t="s">
        <v>84</v>
      </c>
      <c r="B1232" t="s">
        <v>244</v>
      </c>
      <c r="C1232">
        <v>2</v>
      </c>
      <c r="D1232" s="20">
        <v>2.75</v>
      </c>
      <c r="F1232" s="20">
        <v>2.5</v>
      </c>
      <c r="G1232" s="20">
        <f>C1232*D1232*F1232</f>
        <v>13.75</v>
      </c>
    </row>
    <row r="1233" spans="1:7" ht="12.75">
      <c r="A1233" s="72"/>
      <c r="C1233">
        <v>2</v>
      </c>
      <c r="D1233" s="20">
        <v>0.2</v>
      </c>
      <c r="F1233" s="20">
        <v>2.5</v>
      </c>
      <c r="G1233" s="20">
        <f>C1233*D1233*F1233</f>
        <v>1</v>
      </c>
    </row>
    <row r="1234" spans="1:7" ht="12.75">
      <c r="A1234" s="72"/>
      <c r="C1234">
        <v>2</v>
      </c>
      <c r="D1234" s="20">
        <v>0.6</v>
      </c>
      <c r="F1234" s="20">
        <v>2.5</v>
      </c>
      <c r="G1234" s="20">
        <f>C1234*D1234*F1234</f>
        <v>3</v>
      </c>
    </row>
    <row r="1235" spans="1:13" s="1" customFormat="1" ht="12.75">
      <c r="A1235" s="72"/>
      <c r="B1235"/>
      <c r="C1235">
        <v>2</v>
      </c>
      <c r="D1235" s="20">
        <v>0.2</v>
      </c>
      <c r="E1235" s="20"/>
      <c r="F1235" s="20">
        <v>2.5</v>
      </c>
      <c r="G1235" s="20">
        <f>C1235*D1235*F1235</f>
        <v>1</v>
      </c>
      <c r="H1235" s="20"/>
      <c r="I1235"/>
      <c r="J1235"/>
      <c r="K1235"/>
      <c r="L1235" s="20"/>
      <c r="M1235"/>
    </row>
    <row r="1236" spans="1:9" s="1" customFormat="1" ht="12.75">
      <c r="A1236" s="72"/>
      <c r="B1236"/>
      <c r="C1236"/>
      <c r="D1236" s="20"/>
      <c r="E1236" s="50"/>
      <c r="F1236" s="50"/>
      <c r="G1236" s="20"/>
      <c r="H1236" s="20">
        <f>SUM(G1223:G1235)</f>
        <v>128.49280000000002</v>
      </c>
      <c r="I1236" t="s">
        <v>68</v>
      </c>
    </row>
    <row r="1237" spans="1:12" s="1" customFormat="1" ht="12.75">
      <c r="A1237" s="72"/>
      <c r="B1237"/>
      <c r="C1237"/>
      <c r="D1237" s="20"/>
      <c r="E1237" s="50"/>
      <c r="F1237" s="50"/>
      <c r="G1237" s="106" t="s">
        <v>540</v>
      </c>
      <c r="H1237" s="20">
        <f>H1236*0.8</f>
        <v>102.79424000000002</v>
      </c>
      <c r="I1237" t="s">
        <v>156</v>
      </c>
      <c r="J1237" t="s">
        <v>120</v>
      </c>
      <c r="K1237"/>
      <c r="L1237" s="36"/>
    </row>
    <row r="1238" spans="1:12" s="1" customFormat="1" ht="12.75">
      <c r="A1238" s="72"/>
      <c r="B1238"/>
      <c r="C1238"/>
      <c r="D1238" s="20"/>
      <c r="E1238" s="50"/>
      <c r="F1238" s="50"/>
      <c r="G1238" s="106" t="s">
        <v>542</v>
      </c>
      <c r="H1238" s="20">
        <f>H1236-H1237</f>
        <v>25.69856</v>
      </c>
      <c r="I1238" t="s">
        <v>541</v>
      </c>
      <c r="J1238" t="s">
        <v>120</v>
      </c>
      <c r="K1238"/>
      <c r="L1238" s="36"/>
    </row>
    <row r="1239" spans="2:12" s="1" customFormat="1" ht="12.75">
      <c r="B1239"/>
      <c r="C1239"/>
      <c r="D1239" s="20"/>
      <c r="E1239" s="50"/>
      <c r="F1239" s="50"/>
      <c r="G1239" s="20"/>
      <c r="H1239" s="20"/>
      <c r="I1239"/>
      <c r="J1239"/>
      <c r="K1239" s="20"/>
      <c r="L1239" s="20"/>
    </row>
    <row r="1240" spans="1:13" ht="12.75">
      <c r="A1240" s="1" t="s">
        <v>539</v>
      </c>
      <c r="K1240" s="20"/>
      <c r="M1240" s="1"/>
    </row>
    <row r="1241" spans="1:7" ht="12.75">
      <c r="A1241" s="119" t="s">
        <v>103</v>
      </c>
      <c r="B1241" t="s">
        <v>208</v>
      </c>
      <c r="D1241">
        <v>9.01</v>
      </c>
      <c r="E1241">
        <v>4.56</v>
      </c>
      <c r="G1241" s="20">
        <f>D1241*E1241</f>
        <v>41.08559999999999</v>
      </c>
    </row>
    <row r="1242" spans="1:7" ht="12.75">
      <c r="A1242" s="119"/>
      <c r="D1242">
        <f>10.91-9.01</f>
        <v>1.9000000000000004</v>
      </c>
      <c r="E1242">
        <v>3.06</v>
      </c>
      <c r="G1242" s="20">
        <f aca="true" t="shared" si="48" ref="G1242:G1263">D1242*E1242</f>
        <v>5.814000000000001</v>
      </c>
    </row>
    <row r="1243" spans="1:7" ht="12.75">
      <c r="A1243" s="10"/>
      <c r="B1243" t="s">
        <v>214</v>
      </c>
      <c r="D1243">
        <v>6.46</v>
      </c>
      <c r="E1243">
        <v>2.29</v>
      </c>
      <c r="G1243" s="20">
        <f t="shared" si="48"/>
        <v>14.7934</v>
      </c>
    </row>
    <row r="1244" spans="1:7" ht="12.75">
      <c r="A1244" s="10"/>
      <c r="D1244">
        <v>3.21</v>
      </c>
      <c r="E1244">
        <f>D1242</f>
        <v>1.9000000000000004</v>
      </c>
      <c r="G1244" s="20">
        <f t="shared" si="48"/>
        <v>6.099000000000001</v>
      </c>
    </row>
    <row r="1245" spans="1:7" ht="12.75">
      <c r="A1245" s="10"/>
      <c r="B1245" t="s">
        <v>158</v>
      </c>
      <c r="D1245">
        <v>3.84</v>
      </c>
      <c r="E1245">
        <v>2.02</v>
      </c>
      <c r="G1245" s="20">
        <f t="shared" si="48"/>
        <v>7.7568</v>
      </c>
    </row>
    <row r="1246" spans="1:7" ht="12.75">
      <c r="A1246" s="10"/>
      <c r="B1246" t="s">
        <v>215</v>
      </c>
      <c r="D1246">
        <v>1.82</v>
      </c>
      <c r="E1246">
        <v>1.76</v>
      </c>
      <c r="G1246" s="20">
        <f t="shared" si="48"/>
        <v>3.2032000000000003</v>
      </c>
    </row>
    <row r="1247" spans="2:7" ht="12.75">
      <c r="B1247" t="s">
        <v>216</v>
      </c>
      <c r="D1247">
        <v>1.76</v>
      </c>
      <c r="E1247">
        <v>1.92</v>
      </c>
      <c r="G1247" s="20">
        <f t="shared" si="48"/>
        <v>3.3792</v>
      </c>
    </row>
    <row r="1248" spans="1:7" ht="12.75">
      <c r="A1248" s="10"/>
      <c r="B1248" t="s">
        <v>217</v>
      </c>
      <c r="D1248">
        <v>3.84</v>
      </c>
      <c r="E1248">
        <v>2.24</v>
      </c>
      <c r="G1248" s="20">
        <f t="shared" si="48"/>
        <v>8.601600000000001</v>
      </c>
    </row>
    <row r="1249" spans="1:7" ht="12.75">
      <c r="A1249" s="10"/>
      <c r="B1249" t="s">
        <v>209</v>
      </c>
      <c r="D1249">
        <f>4.89+0.1+1.33</f>
        <v>6.319999999999999</v>
      </c>
      <c r="E1249">
        <v>2.1</v>
      </c>
      <c r="G1249" s="20">
        <f t="shared" si="48"/>
        <v>13.271999999999998</v>
      </c>
    </row>
    <row r="1250" spans="1:7" ht="12.75">
      <c r="A1250" s="10"/>
      <c r="B1250" t="s">
        <v>218</v>
      </c>
      <c r="D1250">
        <v>4.89</v>
      </c>
      <c r="E1250">
        <v>2.66</v>
      </c>
      <c r="G1250" s="20">
        <f t="shared" si="48"/>
        <v>13.0074</v>
      </c>
    </row>
    <row r="1251" spans="1:7" ht="12.75">
      <c r="A1251" s="10"/>
      <c r="D1251">
        <f>4.7-2.66</f>
        <v>2.04</v>
      </c>
      <c r="E1251">
        <v>3.29</v>
      </c>
      <c r="G1251" s="20">
        <f t="shared" si="48"/>
        <v>6.7116</v>
      </c>
    </row>
    <row r="1252" spans="1:7" ht="12.75">
      <c r="A1252" s="10"/>
      <c r="B1252" t="s">
        <v>219</v>
      </c>
      <c r="D1252">
        <v>4.8</v>
      </c>
      <c r="E1252">
        <v>1.33</v>
      </c>
      <c r="G1252" s="20">
        <f t="shared" si="48"/>
        <v>6.384</v>
      </c>
    </row>
    <row r="1253" spans="1:7" ht="12.75">
      <c r="A1253" s="10"/>
      <c r="B1253" t="s">
        <v>220</v>
      </c>
      <c r="D1253">
        <v>1.85</v>
      </c>
      <c r="E1253">
        <v>1.5</v>
      </c>
      <c r="G1253" s="20">
        <f t="shared" si="48"/>
        <v>2.7750000000000004</v>
      </c>
    </row>
    <row r="1254" spans="1:7" ht="12.75">
      <c r="A1254" s="10"/>
      <c r="B1254" t="s">
        <v>221</v>
      </c>
      <c r="D1254">
        <v>1.72</v>
      </c>
      <c r="E1254">
        <v>2.63</v>
      </c>
      <c r="G1254" s="20">
        <f t="shared" si="48"/>
        <v>4.5236</v>
      </c>
    </row>
    <row r="1255" spans="1:7" ht="12.75">
      <c r="A1255" s="10"/>
      <c r="B1255" t="s">
        <v>222</v>
      </c>
      <c r="D1255">
        <v>13.39</v>
      </c>
      <c r="E1255">
        <v>4.55</v>
      </c>
      <c r="G1255" s="20">
        <f t="shared" si="48"/>
        <v>60.9245</v>
      </c>
    </row>
    <row r="1256" spans="1:13" ht="12.75">
      <c r="A1256" s="10"/>
      <c r="D1256">
        <f>6.5-4.55</f>
        <v>1.9500000000000002</v>
      </c>
      <c r="E1256">
        <v>4.19</v>
      </c>
      <c r="G1256" s="20">
        <f t="shared" si="48"/>
        <v>8.170500000000002</v>
      </c>
      <c r="M1256" s="1"/>
    </row>
    <row r="1257" spans="1:7" ht="12.75">
      <c r="A1257" s="10"/>
      <c r="B1257" t="s">
        <v>223</v>
      </c>
      <c r="D1257">
        <v>3.5</v>
      </c>
      <c r="E1257">
        <v>3.5</v>
      </c>
      <c r="G1257" s="20">
        <f t="shared" si="48"/>
        <v>12.25</v>
      </c>
    </row>
    <row r="1258" spans="1:7" ht="12.75">
      <c r="A1258" s="10"/>
      <c r="D1258">
        <v>1.3</v>
      </c>
      <c r="E1258">
        <v>1.5</v>
      </c>
      <c r="G1258" s="20">
        <f t="shared" si="48"/>
        <v>1.9500000000000002</v>
      </c>
    </row>
    <row r="1259" spans="1:7" ht="12.75">
      <c r="A1259" s="10"/>
      <c r="B1259" t="s">
        <v>224</v>
      </c>
      <c r="D1259">
        <v>1.6</v>
      </c>
      <c r="E1259">
        <v>1.2</v>
      </c>
      <c r="G1259" s="20">
        <f t="shared" si="48"/>
        <v>1.92</v>
      </c>
    </row>
    <row r="1260" spans="1:7" ht="12.75">
      <c r="A1260" s="10"/>
      <c r="B1260" t="s">
        <v>225</v>
      </c>
      <c r="D1260">
        <v>1.5</v>
      </c>
      <c r="E1260">
        <v>1.2</v>
      </c>
      <c r="G1260" s="20">
        <f t="shared" si="48"/>
        <v>1.7999999999999998</v>
      </c>
    </row>
    <row r="1261" spans="1:7" ht="12.75">
      <c r="A1261" s="10"/>
      <c r="D1261">
        <f>1.3+0.1+0.76</f>
        <v>2.16</v>
      </c>
      <c r="E1261">
        <v>2</v>
      </c>
      <c r="G1261" s="20">
        <f t="shared" si="48"/>
        <v>4.32</v>
      </c>
    </row>
    <row r="1262" spans="1:7" ht="12.75">
      <c r="A1262" s="10"/>
      <c r="B1262" t="s">
        <v>226</v>
      </c>
      <c r="D1262">
        <v>1.5</v>
      </c>
      <c r="E1262">
        <v>1.2</v>
      </c>
      <c r="G1262" s="20">
        <f t="shared" si="48"/>
        <v>1.7999999999999998</v>
      </c>
    </row>
    <row r="1263" spans="1:7" ht="12.75">
      <c r="A1263" s="10"/>
      <c r="D1263">
        <f>1.3+0.1+0.76</f>
        <v>2.16</v>
      </c>
      <c r="E1263">
        <v>2</v>
      </c>
      <c r="G1263" s="20">
        <f t="shared" si="48"/>
        <v>4.32</v>
      </c>
    </row>
    <row r="1264" spans="1:12" ht="12.75">
      <c r="A1264" s="10"/>
      <c r="D1264"/>
      <c r="E1264"/>
      <c r="F1264"/>
      <c r="G1264"/>
      <c r="H1264" s="20">
        <f>SUM(G1241:G1264)</f>
        <v>234.86139999999997</v>
      </c>
      <c r="I1264" t="s">
        <v>68</v>
      </c>
      <c r="J1264" t="s">
        <v>120</v>
      </c>
      <c r="L1264" s="36"/>
    </row>
    <row r="1265" ht="12.75">
      <c r="L1265" s="23"/>
    </row>
    <row r="1266" spans="1:11" ht="12.75">
      <c r="A1266" s="1" t="s">
        <v>543</v>
      </c>
      <c r="K1266" s="20"/>
    </row>
    <row r="1267" spans="1:7" ht="12.75">
      <c r="A1267" s="10" t="s">
        <v>83</v>
      </c>
      <c r="B1267" t="s">
        <v>227</v>
      </c>
      <c r="D1267">
        <f>7.53+0.12+5.7</f>
        <v>13.350000000000001</v>
      </c>
      <c r="E1267">
        <v>4.55</v>
      </c>
      <c r="G1267" s="20">
        <f>D1267*E1267</f>
        <v>60.74250000000001</v>
      </c>
    </row>
    <row r="1268" spans="1:7" ht="12.75">
      <c r="A1268" s="10"/>
      <c r="D1268">
        <v>4.41</v>
      </c>
      <c r="E1268">
        <f>6.39-4.55</f>
        <v>1.8399999999999999</v>
      </c>
      <c r="G1268" s="20">
        <f aca="true" t="shared" si="49" ref="G1268:G1316">D1268*E1268</f>
        <v>8.1144</v>
      </c>
    </row>
    <row r="1269" spans="1:7" ht="12.75">
      <c r="A1269" s="10"/>
      <c r="B1269" t="s">
        <v>228</v>
      </c>
      <c r="D1269">
        <v>2.13</v>
      </c>
      <c r="E1269">
        <v>2.53</v>
      </c>
      <c r="G1269" s="20">
        <f t="shared" si="49"/>
        <v>5.3889</v>
      </c>
    </row>
    <row r="1270" spans="1:7" ht="12.75">
      <c r="A1270" s="10"/>
      <c r="B1270" t="s">
        <v>229</v>
      </c>
      <c r="D1270">
        <v>3.99</v>
      </c>
      <c r="E1270">
        <v>1.98</v>
      </c>
      <c r="G1270" s="20">
        <f t="shared" si="49"/>
        <v>7.900200000000001</v>
      </c>
    </row>
    <row r="1271" spans="2:7" ht="12.75">
      <c r="B1271" t="s">
        <v>230</v>
      </c>
      <c r="D1271">
        <v>3.84</v>
      </c>
      <c r="E1271">
        <v>4.1</v>
      </c>
      <c r="G1271" s="20">
        <f t="shared" si="49"/>
        <v>15.743999999999998</v>
      </c>
    </row>
    <row r="1272" spans="1:7" ht="12.75">
      <c r="A1272" s="10"/>
      <c r="B1272" t="s">
        <v>231</v>
      </c>
      <c r="D1272">
        <v>4.85</v>
      </c>
      <c r="E1272">
        <v>4.1</v>
      </c>
      <c r="G1272" s="20">
        <f t="shared" si="49"/>
        <v>19.884999999999998</v>
      </c>
    </row>
    <row r="1273" spans="1:7" ht="12.75">
      <c r="A1273" s="10"/>
      <c r="B1273" t="s">
        <v>232</v>
      </c>
      <c r="D1273">
        <v>2.72</v>
      </c>
      <c r="E1273">
        <v>1.98</v>
      </c>
      <c r="G1273" s="20">
        <f t="shared" si="49"/>
        <v>5.3856</v>
      </c>
    </row>
    <row r="1274" spans="1:7" ht="12.75">
      <c r="A1274" s="10"/>
      <c r="B1274" t="s">
        <v>209</v>
      </c>
      <c r="D1274">
        <v>3.26</v>
      </c>
      <c r="E1274">
        <v>6.97</v>
      </c>
      <c r="G1274" s="20">
        <f t="shared" si="49"/>
        <v>22.722199999999997</v>
      </c>
    </row>
    <row r="1275" spans="1:7" ht="12.75">
      <c r="A1275" s="10"/>
      <c r="D1275">
        <f>6.97-0.49-0.5</f>
        <v>5.9799999999999995</v>
      </c>
      <c r="E1275">
        <v>1.8</v>
      </c>
      <c r="G1275" s="20">
        <f t="shared" si="49"/>
        <v>10.764</v>
      </c>
    </row>
    <row r="1276" spans="1:7" ht="12.75">
      <c r="A1276" s="10"/>
      <c r="B1276" t="s">
        <v>233</v>
      </c>
      <c r="D1276">
        <v>1.99</v>
      </c>
      <c r="E1276">
        <v>1.98</v>
      </c>
      <c r="G1276" s="20">
        <f t="shared" si="49"/>
        <v>3.9402</v>
      </c>
    </row>
    <row r="1277" spans="1:7" ht="12.75">
      <c r="A1277" s="10"/>
      <c r="D1277">
        <v>2.02</v>
      </c>
      <c r="E1277">
        <v>1.42</v>
      </c>
      <c r="G1277" s="20">
        <f t="shared" si="49"/>
        <v>2.8684</v>
      </c>
    </row>
    <row r="1278" spans="1:7" ht="12.75">
      <c r="A1278" s="10"/>
      <c r="B1278" t="s">
        <v>220</v>
      </c>
      <c r="D1278">
        <v>1.82</v>
      </c>
      <c r="E1278">
        <v>1.5</v>
      </c>
      <c r="G1278" s="20">
        <f t="shared" si="49"/>
        <v>2.73</v>
      </c>
    </row>
    <row r="1279" spans="1:7" ht="12.75">
      <c r="A1279" s="10"/>
      <c r="B1279" t="s">
        <v>234</v>
      </c>
      <c r="D1279">
        <v>0.77</v>
      </c>
      <c r="E1279">
        <v>1.48</v>
      </c>
      <c r="G1279" s="20">
        <f t="shared" si="49"/>
        <v>1.1396</v>
      </c>
    </row>
    <row r="1280" spans="1:7" ht="12.75">
      <c r="A1280" s="10"/>
      <c r="D1280">
        <v>0.77</v>
      </c>
      <c r="E1280">
        <v>1.48</v>
      </c>
      <c r="G1280" s="20">
        <f t="shared" si="49"/>
        <v>1.1396</v>
      </c>
    </row>
    <row r="1281" spans="1:7" ht="12.75">
      <c r="A1281" s="10"/>
      <c r="D1281">
        <f>1.48+0.1+1.48</f>
        <v>3.06</v>
      </c>
      <c r="E1281">
        <v>0.95</v>
      </c>
      <c r="G1281" s="20">
        <f t="shared" si="49"/>
        <v>2.907</v>
      </c>
    </row>
    <row r="1282" spans="1:7" ht="12.75">
      <c r="A1282" s="10"/>
      <c r="B1282" t="s">
        <v>235</v>
      </c>
      <c r="D1282">
        <v>0.96</v>
      </c>
      <c r="E1282">
        <v>1.6</v>
      </c>
      <c r="G1282" s="20">
        <f t="shared" si="49"/>
        <v>1.536</v>
      </c>
    </row>
    <row r="1283" spans="1:7" ht="12.75">
      <c r="A1283" s="10"/>
      <c r="D1283">
        <v>0.98</v>
      </c>
      <c r="E1283">
        <v>1.7</v>
      </c>
      <c r="G1283" s="20">
        <f t="shared" si="49"/>
        <v>1.666</v>
      </c>
    </row>
    <row r="1284" spans="1:7" ht="12.75">
      <c r="A1284" s="10"/>
      <c r="D1284">
        <v>0.83</v>
      </c>
      <c r="E1284">
        <v>1.64</v>
      </c>
      <c r="G1284" s="20">
        <f t="shared" si="49"/>
        <v>1.3611999999999997</v>
      </c>
    </row>
    <row r="1285" spans="1:7" ht="12.75">
      <c r="A1285" s="10"/>
      <c r="B1285" t="s">
        <v>236</v>
      </c>
      <c r="D1285">
        <v>4.55</v>
      </c>
      <c r="E1285">
        <v>7.83</v>
      </c>
      <c r="G1285" s="20">
        <f t="shared" si="49"/>
        <v>35.6265</v>
      </c>
    </row>
    <row r="1286" spans="1:7" ht="12.75">
      <c r="A1286" s="10"/>
      <c r="B1286" t="s">
        <v>330</v>
      </c>
      <c r="D1286">
        <v>6.39</v>
      </c>
      <c r="E1286">
        <v>4.14</v>
      </c>
      <c r="G1286" s="20">
        <f t="shared" si="49"/>
        <v>26.454599999999996</v>
      </c>
    </row>
    <row r="1287" spans="1:7" ht="12.75">
      <c r="A1287" s="10"/>
      <c r="D1287">
        <v>4.55</v>
      </c>
      <c r="E1287">
        <f>5.4-4.14</f>
        <v>1.2600000000000007</v>
      </c>
      <c r="G1287" s="20">
        <f t="shared" si="49"/>
        <v>5.733000000000003</v>
      </c>
    </row>
    <row r="1288" spans="1:7" ht="12.75">
      <c r="A1288" s="10" t="s">
        <v>84</v>
      </c>
      <c r="B1288" t="s">
        <v>237</v>
      </c>
      <c r="D1288">
        <v>3.97</v>
      </c>
      <c r="E1288">
        <v>4.25</v>
      </c>
      <c r="G1288" s="20">
        <f t="shared" si="49"/>
        <v>16.872500000000002</v>
      </c>
    </row>
    <row r="1289" spans="1:7" ht="12.75">
      <c r="A1289" s="10"/>
      <c r="B1289" t="s">
        <v>238</v>
      </c>
      <c r="D1289">
        <v>7.78</v>
      </c>
      <c r="E1289">
        <v>3.88</v>
      </c>
      <c r="G1289" s="20">
        <f t="shared" si="49"/>
        <v>30.1864</v>
      </c>
    </row>
    <row r="1290" spans="1:7" ht="12.75">
      <c r="A1290" s="10"/>
      <c r="D1290">
        <v>2.2</v>
      </c>
      <c r="E1290">
        <v>1</v>
      </c>
      <c r="G1290" s="20">
        <f t="shared" si="49"/>
        <v>2.2</v>
      </c>
    </row>
    <row r="1291" spans="1:7" ht="12.75">
      <c r="A1291" s="10"/>
      <c r="D1291">
        <v>1.2</v>
      </c>
      <c r="E1291">
        <v>1</v>
      </c>
      <c r="G1291" s="20">
        <f t="shared" si="49"/>
        <v>1.2</v>
      </c>
    </row>
    <row r="1292" spans="1:7" ht="12.75">
      <c r="A1292" s="10"/>
      <c r="B1292" t="s">
        <v>239</v>
      </c>
      <c r="D1292">
        <v>2.96</v>
      </c>
      <c r="E1292">
        <v>2.87</v>
      </c>
      <c r="G1292" s="20">
        <f t="shared" si="49"/>
        <v>8.4952</v>
      </c>
    </row>
    <row r="1293" spans="1:7" ht="12.75">
      <c r="A1293" s="10"/>
      <c r="D1293">
        <v>1.1</v>
      </c>
      <c r="E1293">
        <v>1</v>
      </c>
      <c r="G1293" s="20">
        <f t="shared" si="49"/>
        <v>1.1</v>
      </c>
    </row>
    <row r="1294" spans="1:7" ht="12.75">
      <c r="A1294" s="10"/>
      <c r="B1294" t="s">
        <v>240</v>
      </c>
      <c r="D1294">
        <v>2.93</v>
      </c>
      <c r="E1294">
        <v>2.87</v>
      </c>
      <c r="G1294" s="20">
        <f t="shared" si="49"/>
        <v>8.4091</v>
      </c>
    </row>
    <row r="1295" spans="1:7" ht="12.75">
      <c r="A1295" s="10"/>
      <c r="D1295">
        <v>1.1</v>
      </c>
      <c r="E1295">
        <v>1</v>
      </c>
      <c r="G1295" s="20">
        <f t="shared" si="49"/>
        <v>1.1</v>
      </c>
    </row>
    <row r="1296" spans="1:7" ht="12.75">
      <c r="A1296" s="10"/>
      <c r="B1296" t="s">
        <v>241</v>
      </c>
      <c r="D1296">
        <v>4.38</v>
      </c>
      <c r="E1296">
        <v>3.95</v>
      </c>
      <c r="G1296" s="20">
        <f t="shared" si="49"/>
        <v>17.301000000000002</v>
      </c>
    </row>
    <row r="1297" spans="1:7" ht="12.75">
      <c r="A1297" s="10"/>
      <c r="D1297">
        <v>1.2</v>
      </c>
      <c r="E1297">
        <v>1</v>
      </c>
      <c r="G1297" s="20">
        <f t="shared" si="49"/>
        <v>1.2</v>
      </c>
    </row>
    <row r="1298" spans="1:7" ht="12.75">
      <c r="A1298" s="10"/>
      <c r="B1298" t="s">
        <v>242</v>
      </c>
      <c r="D1298">
        <v>4.89</v>
      </c>
      <c r="E1298">
        <v>2.36</v>
      </c>
      <c r="G1298" s="20">
        <f t="shared" si="49"/>
        <v>11.540399999999998</v>
      </c>
    </row>
    <row r="1299" spans="1:7" ht="12.75">
      <c r="A1299" s="10"/>
      <c r="D1299">
        <f>3.42-2.36</f>
        <v>1.06</v>
      </c>
      <c r="E1299">
        <v>3.6</v>
      </c>
      <c r="G1299" s="20">
        <f t="shared" si="49"/>
        <v>3.8160000000000003</v>
      </c>
    </row>
    <row r="1300" spans="1:7" ht="12.75">
      <c r="A1300" s="10"/>
      <c r="D1300">
        <v>1.33</v>
      </c>
      <c r="E1300">
        <v>1</v>
      </c>
      <c r="G1300" s="20">
        <f t="shared" si="49"/>
        <v>1.33</v>
      </c>
    </row>
    <row r="1301" spans="1:7" ht="12.75">
      <c r="A1301" s="10"/>
      <c r="D1301">
        <v>1.2</v>
      </c>
      <c r="E1301">
        <v>1</v>
      </c>
      <c r="G1301" s="20">
        <f t="shared" si="49"/>
        <v>1.2</v>
      </c>
    </row>
    <row r="1302" spans="1:7" ht="12.75">
      <c r="A1302" s="10"/>
      <c r="B1302" t="s">
        <v>228</v>
      </c>
      <c r="D1302">
        <v>2.36</v>
      </c>
      <c r="E1302">
        <v>1.85</v>
      </c>
      <c r="G1302" s="20">
        <f t="shared" si="49"/>
        <v>4.366</v>
      </c>
    </row>
    <row r="1303" spans="1:7" ht="12.75">
      <c r="A1303" s="10"/>
      <c r="D1303">
        <v>1.2</v>
      </c>
      <c r="E1303">
        <v>1</v>
      </c>
      <c r="G1303" s="20">
        <f t="shared" si="49"/>
        <v>1.2</v>
      </c>
    </row>
    <row r="1304" spans="1:7" ht="12.75">
      <c r="A1304" s="10"/>
      <c r="B1304" t="s">
        <v>243</v>
      </c>
      <c r="D1304">
        <v>5.19</v>
      </c>
      <c r="E1304">
        <v>2.36</v>
      </c>
      <c r="G1304" s="20">
        <f t="shared" si="49"/>
        <v>12.2484</v>
      </c>
    </row>
    <row r="1305" spans="1:7" ht="12.75">
      <c r="A1305" s="10"/>
      <c r="D1305">
        <f>3.97-2.36</f>
        <v>1.6100000000000003</v>
      </c>
      <c r="E1305">
        <v>2.29</v>
      </c>
      <c r="G1305" s="20">
        <f t="shared" si="49"/>
        <v>3.686900000000001</v>
      </c>
    </row>
    <row r="1306" spans="1:7" ht="12.75">
      <c r="A1306" s="10"/>
      <c r="D1306">
        <v>1.2</v>
      </c>
      <c r="E1306">
        <v>1</v>
      </c>
      <c r="G1306" s="20">
        <f t="shared" si="49"/>
        <v>1.2</v>
      </c>
    </row>
    <row r="1307" spans="1:7" ht="12.75">
      <c r="A1307" s="10"/>
      <c r="B1307" t="s">
        <v>244</v>
      </c>
      <c r="D1307">
        <v>3.85</v>
      </c>
      <c r="E1307">
        <v>3.85</v>
      </c>
      <c r="G1307" s="20">
        <f t="shared" si="49"/>
        <v>14.822500000000002</v>
      </c>
    </row>
    <row r="1308" spans="1:7" ht="12.75">
      <c r="A1308" s="10"/>
      <c r="D1308">
        <v>2.55</v>
      </c>
      <c r="E1308">
        <v>1.27</v>
      </c>
      <c r="G1308" s="20">
        <f t="shared" si="49"/>
        <v>3.2384999999999997</v>
      </c>
    </row>
    <row r="1309" spans="1:7" ht="12.75">
      <c r="A1309" s="10"/>
      <c r="D1309">
        <v>2.55</v>
      </c>
      <c r="E1309">
        <v>1.27</v>
      </c>
      <c r="G1309" s="20">
        <f t="shared" si="49"/>
        <v>3.2384999999999997</v>
      </c>
    </row>
    <row r="1310" spans="1:7" ht="12.75">
      <c r="A1310" s="10"/>
      <c r="D1310">
        <v>1.3</v>
      </c>
      <c r="E1310">
        <v>2.2</v>
      </c>
      <c r="G1310" s="20">
        <f t="shared" si="49"/>
        <v>2.8600000000000003</v>
      </c>
    </row>
    <row r="1311" spans="1:7" ht="12.75">
      <c r="A1311" s="10"/>
      <c r="B1311" t="s">
        <v>245</v>
      </c>
      <c r="D1311">
        <f>2.96+0.1+2.93</f>
        <v>5.99</v>
      </c>
      <c r="E1311">
        <v>1</v>
      </c>
      <c r="G1311" s="20">
        <f t="shared" si="49"/>
        <v>5.99</v>
      </c>
    </row>
    <row r="1312" spans="1:7" ht="12.75">
      <c r="A1312" s="10"/>
      <c r="B1312" t="s">
        <v>234</v>
      </c>
      <c r="D1312">
        <v>1.18</v>
      </c>
      <c r="E1312">
        <v>1.2</v>
      </c>
      <c r="G1312" s="20">
        <f t="shared" si="49"/>
        <v>1.416</v>
      </c>
    </row>
    <row r="1313" spans="1:7" ht="12.75">
      <c r="A1313" s="10"/>
      <c r="D1313">
        <v>2.25</v>
      </c>
      <c r="E1313">
        <v>2</v>
      </c>
      <c r="G1313" s="20">
        <f t="shared" si="49"/>
        <v>4.5</v>
      </c>
    </row>
    <row r="1314" spans="1:7" ht="12.75">
      <c r="A1314" s="10"/>
      <c r="B1314" t="s">
        <v>235</v>
      </c>
      <c r="D1314">
        <v>1.18</v>
      </c>
      <c r="E1314">
        <v>1.2</v>
      </c>
      <c r="G1314" s="20">
        <f t="shared" si="49"/>
        <v>1.416</v>
      </c>
    </row>
    <row r="1315" spans="1:7" ht="12.75">
      <c r="A1315" s="10"/>
      <c r="D1315">
        <v>2.25</v>
      </c>
      <c r="E1315">
        <v>2</v>
      </c>
      <c r="G1315" s="20">
        <f t="shared" si="49"/>
        <v>4.5</v>
      </c>
    </row>
    <row r="1316" spans="1:7" ht="12.75">
      <c r="A1316" s="10"/>
      <c r="B1316" t="s">
        <v>264</v>
      </c>
      <c r="D1316">
        <v>5</v>
      </c>
      <c r="E1316">
        <v>1.5</v>
      </c>
      <c r="G1316" s="20">
        <f t="shared" si="49"/>
        <v>7.5</v>
      </c>
    </row>
    <row r="1317" spans="1:12" ht="12.75">
      <c r="A1317" s="10"/>
      <c r="D1317"/>
      <c r="E1317"/>
      <c r="F1317"/>
      <c r="G1317"/>
      <c r="H1317" s="20">
        <f>SUM(G1267:G1317)</f>
        <v>421.8822999999999</v>
      </c>
      <c r="I1317" t="s">
        <v>68</v>
      </c>
      <c r="J1317" t="s">
        <v>120</v>
      </c>
      <c r="L1317" s="36"/>
    </row>
    <row r="1318" ht="12.75">
      <c r="L1318" s="23"/>
    </row>
    <row r="1319" ht="12.75">
      <c r="L1319" s="23"/>
    </row>
    <row r="1320" spans="1:12" ht="18">
      <c r="A1320" s="37" t="s">
        <v>129</v>
      </c>
      <c r="B1320" s="40"/>
      <c r="C1320" s="40"/>
      <c r="D1320" s="64"/>
      <c r="E1320" s="64"/>
      <c r="F1320" s="64"/>
      <c r="G1320" s="64"/>
      <c r="H1320" s="64"/>
      <c r="I1320" s="40"/>
      <c r="J1320" s="40"/>
      <c r="K1320" s="40"/>
      <c r="L1320" s="39"/>
    </row>
    <row r="1321" spans="1:12" ht="18">
      <c r="A1321" s="71"/>
      <c r="B1321" s="33"/>
      <c r="C1321" s="33"/>
      <c r="D1321" s="50"/>
      <c r="E1321" s="50"/>
      <c r="F1321" s="50"/>
      <c r="G1321" s="50"/>
      <c r="H1321" s="50"/>
      <c r="I1321" s="33"/>
      <c r="J1321" s="33"/>
      <c r="K1321" s="33"/>
      <c r="L1321" s="83"/>
    </row>
    <row r="1322" spans="1:11" ht="12.75">
      <c r="A1322" s="1" t="s">
        <v>471</v>
      </c>
      <c r="B1322" s="1" t="s">
        <v>376</v>
      </c>
      <c r="I1322" s="20"/>
      <c r="J1322" s="20"/>
      <c r="K1322" s="20"/>
    </row>
    <row r="1323" spans="1:11" ht="12.75">
      <c r="A1323" s="1"/>
      <c r="B1323" s="119" t="s">
        <v>377</v>
      </c>
      <c r="I1323" s="20"/>
      <c r="J1323" s="20"/>
      <c r="K1323" s="20"/>
    </row>
    <row r="1324" spans="1:11" ht="12.75">
      <c r="A1324" s="1"/>
      <c r="B1324" s="119" t="s">
        <v>378</v>
      </c>
      <c r="I1324" s="20"/>
      <c r="J1324" s="20"/>
      <c r="K1324" s="20"/>
    </row>
    <row r="1325" spans="1:11" ht="12.75">
      <c r="A1325" s="1"/>
      <c r="B1325" s="122" t="s">
        <v>379</v>
      </c>
      <c r="D1325" s="20">
        <v>28.4</v>
      </c>
      <c r="E1325" s="20">
        <v>14.3</v>
      </c>
      <c r="G1325" s="20">
        <f>D1325*E1325</f>
        <v>406.12</v>
      </c>
      <c r="I1325" s="20"/>
      <c r="J1325" s="20"/>
      <c r="K1325" s="20"/>
    </row>
    <row r="1326" spans="1:11" ht="12.75">
      <c r="A1326" s="1"/>
      <c r="B1326" s="122" t="s">
        <v>380</v>
      </c>
      <c r="D1326" s="20">
        <v>16.5</v>
      </c>
      <c r="E1326" s="20">
        <v>4.4</v>
      </c>
      <c r="G1326" s="20">
        <f>D1326*E1326</f>
        <v>72.60000000000001</v>
      </c>
      <c r="I1326" s="20"/>
      <c r="J1326" s="20"/>
      <c r="K1326" s="20"/>
    </row>
    <row r="1327" spans="1:11" ht="12.75">
      <c r="A1327" s="1"/>
      <c r="B1327" s="122"/>
      <c r="D1327" s="20">
        <v>16.5</v>
      </c>
      <c r="E1327" s="20">
        <v>4.9</v>
      </c>
      <c r="G1327" s="20">
        <f>D1327*E1327</f>
        <v>80.85000000000001</v>
      </c>
      <c r="I1327" s="20"/>
      <c r="J1327" s="20"/>
      <c r="K1327" s="20"/>
    </row>
    <row r="1328" spans="1:11" ht="12.75">
      <c r="A1328" s="1"/>
      <c r="B1328" s="122" t="s">
        <v>381</v>
      </c>
      <c r="D1328" s="20">
        <v>31.2</v>
      </c>
      <c r="E1328" s="20">
        <v>7.4</v>
      </c>
      <c r="G1328" s="20">
        <f>D1328*E1328</f>
        <v>230.88</v>
      </c>
      <c r="I1328" s="20"/>
      <c r="J1328" s="20"/>
      <c r="K1328" s="20"/>
    </row>
    <row r="1329" spans="1:12" ht="12.75">
      <c r="A1329" s="1"/>
      <c r="B1329" s="122"/>
      <c r="D1329" s="20">
        <v>8.8</v>
      </c>
      <c r="E1329" s="20">
        <v>8</v>
      </c>
      <c r="G1329" s="20">
        <f>D1329*E1329</f>
        <v>70.4</v>
      </c>
      <c r="H1329" s="20">
        <f>SUM(G1325:G1329)</f>
        <v>860.85</v>
      </c>
      <c r="I1329" s="20" t="s">
        <v>68</v>
      </c>
      <c r="J1329" t="s">
        <v>120</v>
      </c>
      <c r="K1329" s="20"/>
      <c r="L1329" s="36"/>
    </row>
    <row r="1330" spans="1:2" ht="12.75">
      <c r="A1330" s="1" t="s">
        <v>472</v>
      </c>
      <c r="B1330" s="1" t="s">
        <v>382</v>
      </c>
    </row>
    <row r="1331" spans="2:12" s="119" customFormat="1" ht="12.75">
      <c r="B1331" s="121" t="s">
        <v>383</v>
      </c>
      <c r="D1331" s="123"/>
      <c r="E1331" s="123"/>
      <c r="F1331" s="123"/>
      <c r="G1331" s="123"/>
      <c r="H1331" s="123"/>
      <c r="L1331" s="20"/>
    </row>
    <row r="1332" spans="2:12" s="119" customFormat="1" ht="12.75">
      <c r="B1332" s="121" t="s">
        <v>384</v>
      </c>
      <c r="D1332" s="123"/>
      <c r="E1332" s="123"/>
      <c r="F1332" s="123"/>
      <c r="G1332" s="123"/>
      <c r="H1332" s="123"/>
      <c r="L1332" s="20"/>
    </row>
    <row r="1333" spans="2:12" s="119" customFormat="1" ht="12.75">
      <c r="B1333" s="121" t="s">
        <v>385</v>
      </c>
      <c r="D1333" s="123"/>
      <c r="E1333" s="123"/>
      <c r="F1333" s="123"/>
      <c r="G1333" s="123"/>
      <c r="H1333" s="123"/>
      <c r="L1333" s="20"/>
    </row>
    <row r="1334" spans="2:12" s="119" customFormat="1" ht="12.75">
      <c r="B1334" s="121"/>
      <c r="D1334" s="123">
        <v>5.5</v>
      </c>
      <c r="E1334" s="123">
        <f>14.4/2</f>
        <v>7.2</v>
      </c>
      <c r="F1334" s="123"/>
      <c r="G1334" s="20">
        <f>D1334*E1334</f>
        <v>39.6</v>
      </c>
      <c r="H1334" s="123"/>
      <c r="L1334" s="20"/>
    </row>
    <row r="1335" spans="2:12" s="119" customFormat="1" ht="12.75">
      <c r="B1335" s="121"/>
      <c r="D1335" s="123">
        <v>4</v>
      </c>
      <c r="E1335" s="123">
        <v>2.8</v>
      </c>
      <c r="F1335" s="123"/>
      <c r="G1335" s="20">
        <f>D1335*E1335</f>
        <v>11.2</v>
      </c>
      <c r="H1335" s="123"/>
      <c r="L1335" s="20"/>
    </row>
    <row r="1336" spans="2:12" s="119" customFormat="1" ht="12.75">
      <c r="B1336" s="121"/>
      <c r="D1336" s="123">
        <v>6</v>
      </c>
      <c r="E1336" s="123">
        <f>E1334</f>
        <v>7.2</v>
      </c>
      <c r="F1336" s="123"/>
      <c r="G1336" s="20">
        <f>D1336*E1336</f>
        <v>43.2</v>
      </c>
      <c r="H1336" s="123"/>
      <c r="L1336" s="20"/>
    </row>
    <row r="1337" spans="2:12" s="119" customFormat="1" ht="12.75">
      <c r="B1337" s="121"/>
      <c r="D1337" s="123">
        <v>4</v>
      </c>
      <c r="E1337" s="123">
        <v>2.8</v>
      </c>
      <c r="F1337" s="123"/>
      <c r="G1337" s="20">
        <f>D1337*E1337</f>
        <v>11.2</v>
      </c>
      <c r="H1337" s="123"/>
      <c r="L1337" s="20"/>
    </row>
    <row r="1338" spans="2:12" s="119" customFormat="1" ht="12.75">
      <c r="B1338" s="121"/>
      <c r="C1338" s="119">
        <v>2</v>
      </c>
      <c r="D1338" s="123">
        <v>6</v>
      </c>
      <c r="E1338" s="123">
        <v>7</v>
      </c>
      <c r="F1338" s="123"/>
      <c r="G1338" s="20">
        <f>D1338*E1338*C1338</f>
        <v>84</v>
      </c>
      <c r="H1338" s="123">
        <f>SUM(G1334:G1338)</f>
        <v>189.2</v>
      </c>
      <c r="I1338" s="119" t="s">
        <v>68</v>
      </c>
      <c r="J1338" t="s">
        <v>120</v>
      </c>
      <c r="L1338" s="36"/>
    </row>
    <row r="1339" ht="12.75">
      <c r="A1339" s="10"/>
    </row>
    <row r="1340" spans="1:2" ht="12.75">
      <c r="A1340" s="1" t="s">
        <v>473</v>
      </c>
      <c r="B1340" s="1" t="s">
        <v>386</v>
      </c>
    </row>
    <row r="1341" spans="2:12" s="119" customFormat="1" ht="12.75">
      <c r="B1341" s="121" t="s">
        <v>383</v>
      </c>
      <c r="D1341" s="123"/>
      <c r="E1341" s="123"/>
      <c r="F1341" s="123"/>
      <c r="G1341" s="123"/>
      <c r="H1341" s="123"/>
      <c r="L1341" s="20"/>
    </row>
    <row r="1342" spans="2:12" s="119" customFormat="1" ht="12.75">
      <c r="B1342" s="121" t="s">
        <v>387</v>
      </c>
      <c r="D1342" s="123"/>
      <c r="E1342" s="123"/>
      <c r="F1342" s="123"/>
      <c r="G1342" s="123"/>
      <c r="H1342" s="123"/>
      <c r="L1342" s="20"/>
    </row>
    <row r="1343" spans="2:12" s="119" customFormat="1" ht="12.75">
      <c r="B1343" s="122" t="s">
        <v>380</v>
      </c>
      <c r="D1343" s="123"/>
      <c r="E1343" s="123"/>
      <c r="F1343" s="123"/>
      <c r="G1343" s="20">
        <f>G1326+G1327</f>
        <v>153.45000000000002</v>
      </c>
      <c r="H1343" s="123"/>
      <c r="L1343" s="20"/>
    </row>
    <row r="1344" spans="2:12" s="119" customFormat="1" ht="12.75">
      <c r="B1344" s="8" t="s">
        <v>379</v>
      </c>
      <c r="D1344" s="123">
        <v>6.97</v>
      </c>
      <c r="E1344" s="123">
        <v>2.1</v>
      </c>
      <c r="F1344" s="123"/>
      <c r="G1344" s="20">
        <f>D1344*E1344</f>
        <v>14.637</v>
      </c>
      <c r="H1344" s="123"/>
      <c r="L1344" s="20"/>
    </row>
    <row r="1345" spans="2:8" s="121" customFormat="1" ht="12.75">
      <c r="B1345" s="122"/>
      <c r="D1345" s="124"/>
      <c r="E1345" s="124"/>
      <c r="F1345" s="124"/>
      <c r="G1345" s="125">
        <f>G1325-H1338</f>
        <v>216.92000000000002</v>
      </c>
      <c r="H1345" s="124"/>
    </row>
    <row r="1346" spans="2:12" s="121" customFormat="1" ht="12.75">
      <c r="B1346" s="122" t="s">
        <v>381</v>
      </c>
      <c r="D1346" s="124"/>
      <c r="E1346" s="124"/>
      <c r="F1346" s="124"/>
      <c r="G1346" s="125">
        <f>G1335+G1336</f>
        <v>54.400000000000006</v>
      </c>
      <c r="H1346" s="125">
        <f>SUM(G1343:G1346)</f>
        <v>439.40700000000004</v>
      </c>
      <c r="I1346" s="19" t="s">
        <v>68</v>
      </c>
      <c r="J1346" t="s">
        <v>120</v>
      </c>
      <c r="K1346" s="122"/>
      <c r="L1346" s="36"/>
    </row>
    <row r="1347" spans="1:12" ht="12.75">
      <c r="A1347" s="1" t="s">
        <v>544</v>
      </c>
      <c r="B1347" s="1" t="s">
        <v>48</v>
      </c>
      <c r="L1347"/>
    </row>
    <row r="1348" spans="2:12" s="119" customFormat="1" ht="12.75">
      <c r="B1348" s="121" t="s">
        <v>388</v>
      </c>
      <c r="D1348" s="123"/>
      <c r="E1348" s="123"/>
      <c r="F1348" s="123"/>
      <c r="G1348" s="123"/>
      <c r="H1348" s="123"/>
      <c r="L1348" s="20"/>
    </row>
    <row r="1349" spans="2:12" s="119" customFormat="1" ht="12.75">
      <c r="B1349" s="122" t="s">
        <v>379</v>
      </c>
      <c r="C1349" s="119">
        <v>2</v>
      </c>
      <c r="D1349" s="123">
        <v>13</v>
      </c>
      <c r="E1349" s="123"/>
      <c r="F1349" s="123"/>
      <c r="G1349" s="123">
        <f>C1349*D1349</f>
        <v>26</v>
      </c>
      <c r="H1349" s="123"/>
      <c r="L1349" s="20"/>
    </row>
    <row r="1350" spans="2:12" s="119" customFormat="1" ht="12.75">
      <c r="B1350" s="121"/>
      <c r="C1350" s="119">
        <v>2</v>
      </c>
      <c r="D1350" s="123">
        <v>4.2</v>
      </c>
      <c r="E1350" s="123"/>
      <c r="F1350" s="123"/>
      <c r="G1350" s="123">
        <f aca="true" t="shared" si="50" ref="G1350:G1364">C1350*D1350</f>
        <v>8.4</v>
      </c>
      <c r="H1350" s="123"/>
      <c r="L1350" s="20"/>
    </row>
    <row r="1351" spans="3:12" s="122" customFormat="1" ht="12.75">
      <c r="C1351" s="119">
        <v>2</v>
      </c>
      <c r="D1351" s="125">
        <v>3.2</v>
      </c>
      <c r="E1351" s="125"/>
      <c r="F1351" s="125"/>
      <c r="G1351" s="123">
        <f t="shared" si="50"/>
        <v>6.4</v>
      </c>
      <c r="H1351" s="125"/>
      <c r="L1351" s="125"/>
    </row>
    <row r="1352" spans="3:12" s="122" customFormat="1" ht="12.75">
      <c r="C1352" s="119">
        <v>2</v>
      </c>
      <c r="D1352" s="125">
        <v>1.4</v>
      </c>
      <c r="E1352" s="125"/>
      <c r="F1352" s="125"/>
      <c r="G1352" s="123">
        <f t="shared" si="50"/>
        <v>2.8</v>
      </c>
      <c r="H1352" s="125"/>
      <c r="L1352" s="125"/>
    </row>
    <row r="1353" spans="3:12" s="122" customFormat="1" ht="12.75">
      <c r="C1353" s="119">
        <v>2</v>
      </c>
      <c r="D1353" s="125">
        <v>5</v>
      </c>
      <c r="E1353" s="125"/>
      <c r="F1353" s="125"/>
      <c r="G1353" s="123">
        <f t="shared" si="50"/>
        <v>10</v>
      </c>
      <c r="H1353" s="125"/>
      <c r="L1353" s="125"/>
    </row>
    <row r="1354" spans="3:12" s="122" customFormat="1" ht="12.75">
      <c r="C1354" s="119">
        <v>2</v>
      </c>
      <c r="D1354" s="125">
        <v>2.5</v>
      </c>
      <c r="E1354" s="125"/>
      <c r="F1354" s="125"/>
      <c r="G1354" s="123">
        <f t="shared" si="50"/>
        <v>5</v>
      </c>
      <c r="H1354" s="125"/>
      <c r="L1354" s="125"/>
    </row>
    <row r="1355" spans="3:12" s="122" customFormat="1" ht="12.75">
      <c r="C1355" s="119">
        <v>2</v>
      </c>
      <c r="D1355" s="125">
        <v>4.4</v>
      </c>
      <c r="E1355" s="125"/>
      <c r="F1355" s="125"/>
      <c r="G1355" s="123">
        <f t="shared" si="50"/>
        <v>8.8</v>
      </c>
      <c r="H1355" s="125"/>
      <c r="L1355" s="125"/>
    </row>
    <row r="1356" spans="3:12" s="122" customFormat="1" ht="12.75">
      <c r="C1356" s="119">
        <v>2</v>
      </c>
      <c r="D1356" s="125">
        <v>3</v>
      </c>
      <c r="E1356" s="125"/>
      <c r="F1356" s="125"/>
      <c r="G1356" s="123">
        <f t="shared" si="50"/>
        <v>6</v>
      </c>
      <c r="H1356" s="125"/>
      <c r="L1356" s="125"/>
    </row>
    <row r="1357" spans="3:12" s="122" customFormat="1" ht="12.75">
      <c r="C1357" s="119">
        <v>2</v>
      </c>
      <c r="D1357" s="125">
        <v>1.8</v>
      </c>
      <c r="E1357" s="125"/>
      <c r="F1357" s="125"/>
      <c r="G1357" s="123">
        <f t="shared" si="50"/>
        <v>3.6</v>
      </c>
      <c r="H1357" s="125"/>
      <c r="L1357" s="125"/>
    </row>
    <row r="1358" spans="3:12" s="122" customFormat="1" ht="12.75">
      <c r="C1358" s="122">
        <v>1</v>
      </c>
      <c r="D1358" s="125">
        <v>6.97</v>
      </c>
      <c r="E1358" s="125"/>
      <c r="F1358" s="125"/>
      <c r="G1358" s="123">
        <f t="shared" si="50"/>
        <v>6.97</v>
      </c>
      <c r="H1358" s="125"/>
      <c r="L1358" s="125"/>
    </row>
    <row r="1359" spans="2:12" s="122" customFormat="1" ht="12.75">
      <c r="B1359" s="122" t="s">
        <v>380</v>
      </c>
      <c r="C1359" s="122">
        <v>1</v>
      </c>
      <c r="D1359" s="125">
        <v>32</v>
      </c>
      <c r="E1359" s="125"/>
      <c r="F1359" s="125"/>
      <c r="G1359" s="123">
        <f t="shared" si="50"/>
        <v>32</v>
      </c>
      <c r="H1359" s="125"/>
      <c r="L1359" s="125"/>
    </row>
    <row r="1360" spans="3:12" s="122" customFormat="1" ht="12.75">
      <c r="C1360" s="122">
        <v>1</v>
      </c>
      <c r="D1360" s="125">
        <v>24</v>
      </c>
      <c r="E1360" s="125"/>
      <c r="F1360" s="125"/>
      <c r="G1360" s="123">
        <f t="shared" si="50"/>
        <v>24</v>
      </c>
      <c r="H1360" s="125"/>
      <c r="L1360" s="125"/>
    </row>
    <row r="1361" spans="2:12" s="122" customFormat="1" ht="12.75">
      <c r="B1361" s="122" t="s">
        <v>381</v>
      </c>
      <c r="C1361" s="122">
        <v>1</v>
      </c>
      <c r="D1361" s="125">
        <v>8</v>
      </c>
      <c r="E1361" s="125"/>
      <c r="F1361" s="125"/>
      <c r="G1361" s="123">
        <f t="shared" si="50"/>
        <v>8</v>
      </c>
      <c r="H1361" s="125"/>
      <c r="L1361" s="125"/>
    </row>
    <row r="1362" spans="3:12" s="122" customFormat="1" ht="12.75">
      <c r="C1362" s="122">
        <v>1</v>
      </c>
      <c r="D1362" s="125">
        <v>3</v>
      </c>
      <c r="E1362" s="125"/>
      <c r="F1362" s="125"/>
      <c r="G1362" s="123">
        <f t="shared" si="50"/>
        <v>3</v>
      </c>
      <c r="H1362" s="125"/>
      <c r="L1362" s="125"/>
    </row>
    <row r="1363" spans="3:12" s="122" customFormat="1" ht="12.75">
      <c r="C1363" s="122">
        <v>1</v>
      </c>
      <c r="D1363" s="125">
        <v>5.5</v>
      </c>
      <c r="E1363" s="125"/>
      <c r="F1363" s="125"/>
      <c r="G1363" s="123">
        <f t="shared" si="50"/>
        <v>5.5</v>
      </c>
      <c r="H1363" s="125"/>
      <c r="L1363" s="125"/>
    </row>
    <row r="1364" spans="3:12" s="122" customFormat="1" ht="12.75">
      <c r="C1364" s="122">
        <v>1</v>
      </c>
      <c r="D1364" s="125">
        <v>20.4</v>
      </c>
      <c r="E1364" s="125"/>
      <c r="F1364" s="125"/>
      <c r="G1364" s="123">
        <f t="shared" si="50"/>
        <v>20.4</v>
      </c>
      <c r="H1364" s="125">
        <f>SUM(G1349:G1364)</f>
        <v>176.86999999999998</v>
      </c>
      <c r="I1364" s="8" t="s">
        <v>213</v>
      </c>
      <c r="J1364" t="s">
        <v>120</v>
      </c>
      <c r="L1364" s="36"/>
    </row>
    <row r="1365" spans="1:12" ht="12.75">
      <c r="A1365" s="1" t="s">
        <v>545</v>
      </c>
      <c r="B1365" s="1" t="s">
        <v>47</v>
      </c>
      <c r="L1365"/>
    </row>
    <row r="1366" spans="2:12" s="119" customFormat="1" ht="12.75">
      <c r="B1366" s="121" t="s">
        <v>389</v>
      </c>
      <c r="D1366" s="123"/>
      <c r="E1366" s="123"/>
      <c r="F1366" s="123"/>
      <c r="G1366" s="123"/>
      <c r="H1366" s="20" t="s">
        <v>61</v>
      </c>
      <c r="I1366"/>
      <c r="J1366"/>
      <c r="K1366"/>
      <c r="L1366" s="36"/>
    </row>
    <row r="1367" spans="2:12" s="119" customFormat="1" ht="12.75">
      <c r="B1367" s="121"/>
      <c r="D1367" s="123"/>
      <c r="E1367" s="123"/>
      <c r="F1367" s="123"/>
      <c r="G1367" s="123"/>
      <c r="H1367" s="20"/>
      <c r="I1367"/>
      <c r="J1367"/>
      <c r="K1367"/>
      <c r="L1367" s="23"/>
    </row>
    <row r="1368" spans="1:12" ht="12.75">
      <c r="A1368" s="1" t="s">
        <v>546</v>
      </c>
      <c r="B1368" s="1" t="s">
        <v>390</v>
      </c>
      <c r="D1368"/>
      <c r="E1368"/>
      <c r="F1368"/>
      <c r="G1368"/>
      <c r="H1368"/>
      <c r="L1368"/>
    </row>
    <row r="1369" spans="2:12" s="119" customFormat="1" ht="12.75">
      <c r="B1369" s="121" t="s">
        <v>391</v>
      </c>
      <c r="D1369" s="123"/>
      <c r="E1369" s="123"/>
      <c r="F1369" s="123"/>
      <c r="G1369" s="123"/>
      <c r="H1369" s="20"/>
      <c r="I1369"/>
      <c r="J1369"/>
      <c r="K1369"/>
      <c r="L1369"/>
    </row>
    <row r="1370" spans="2:12" s="119" customFormat="1" ht="12.75">
      <c r="B1370" s="119" t="s">
        <v>392</v>
      </c>
      <c r="D1370" s="123"/>
      <c r="E1370" s="123"/>
      <c r="F1370" s="123"/>
      <c r="G1370" s="123"/>
      <c r="H1370" s="20"/>
      <c r="I1370"/>
      <c r="J1370"/>
      <c r="K1370"/>
      <c r="L1370"/>
    </row>
    <row r="1371" spans="2:12" s="119" customFormat="1" ht="12.75">
      <c r="B1371" s="121"/>
      <c r="D1371" s="123"/>
      <c r="E1371" s="123"/>
      <c r="F1371" s="123"/>
      <c r="G1371" s="123"/>
      <c r="H1371" s="20" t="s">
        <v>61</v>
      </c>
      <c r="I1371"/>
      <c r="J1371"/>
      <c r="K1371"/>
      <c r="L1371" s="36"/>
    </row>
    <row r="1372" ht="12.75">
      <c r="K1372" s="20"/>
    </row>
    <row r="1373" ht="13.5" thickBot="1">
      <c r="L1373" s="23"/>
    </row>
    <row r="1374" spans="1:12" ht="13.5" thickBot="1">
      <c r="A1374" s="14"/>
      <c r="B1374" s="15"/>
      <c r="C1374" s="15"/>
      <c r="D1374" s="24"/>
      <c r="E1374" s="24"/>
      <c r="F1374" s="24"/>
      <c r="G1374" s="24"/>
      <c r="H1374" s="24"/>
      <c r="I1374" s="15"/>
      <c r="J1374" s="15"/>
      <c r="K1374" s="15"/>
      <c r="L1374" s="89"/>
    </row>
    <row r="1375" spans="1:12" ht="13.5" thickBot="1">
      <c r="A1375" s="16"/>
      <c r="B1375" s="12" t="s">
        <v>87</v>
      </c>
      <c r="C1375" s="13"/>
      <c r="D1375" s="98"/>
      <c r="E1375" s="99"/>
      <c r="F1375" s="23"/>
      <c r="G1375" s="23"/>
      <c r="H1375" s="23"/>
      <c r="I1375" s="9"/>
      <c r="J1375" s="9"/>
      <c r="K1375" s="9"/>
      <c r="L1375" s="90">
        <f>SUM(L30:L1374)</f>
        <v>0</v>
      </c>
    </row>
    <row r="1376" spans="1:12" ht="13.5" thickBot="1">
      <c r="A1376" s="16"/>
      <c r="B1376" s="9"/>
      <c r="C1376" s="9"/>
      <c r="D1376" s="23"/>
      <c r="E1376" s="23"/>
      <c r="F1376" s="23"/>
      <c r="G1376" s="23"/>
      <c r="H1376" s="23"/>
      <c r="I1376" s="9"/>
      <c r="J1376" s="9"/>
      <c r="K1376" s="9"/>
      <c r="L1376" s="91"/>
    </row>
    <row r="1377" spans="1:12" ht="13.5" thickBot="1">
      <c r="A1377" s="16"/>
      <c r="B1377" s="12" t="s">
        <v>184</v>
      </c>
      <c r="C1377" s="13"/>
      <c r="D1377" s="98"/>
      <c r="E1377" s="99"/>
      <c r="F1377" s="23"/>
      <c r="G1377" s="23"/>
      <c r="H1377" s="23"/>
      <c r="I1377" s="9"/>
      <c r="J1377" s="9"/>
      <c r="K1377" s="9"/>
      <c r="L1377" s="90">
        <f>L1375*0.21</f>
        <v>0</v>
      </c>
    </row>
    <row r="1378" spans="1:12" ht="13.5" thickBot="1">
      <c r="A1378" s="16"/>
      <c r="B1378" s="9"/>
      <c r="C1378" s="9"/>
      <c r="D1378" s="23"/>
      <c r="E1378" s="23"/>
      <c r="F1378" s="23"/>
      <c r="G1378" s="23"/>
      <c r="H1378" s="23"/>
      <c r="I1378" s="9"/>
      <c r="J1378" s="9"/>
      <c r="K1378" s="9"/>
      <c r="L1378" s="91"/>
    </row>
    <row r="1379" spans="1:12" ht="13.5" thickBot="1">
      <c r="A1379" s="16"/>
      <c r="B1379" s="12" t="s">
        <v>88</v>
      </c>
      <c r="C1379" s="13"/>
      <c r="D1379" s="98"/>
      <c r="E1379" s="99"/>
      <c r="F1379" s="23"/>
      <c r="G1379" s="23"/>
      <c r="H1379" s="23"/>
      <c r="I1379" s="9"/>
      <c r="J1379" s="9"/>
      <c r="K1379" s="9"/>
      <c r="L1379" s="90">
        <f>L1375+L1377</f>
        <v>0</v>
      </c>
    </row>
    <row r="1380" spans="1:12" ht="13.5" thickBot="1">
      <c r="A1380" s="17"/>
      <c r="B1380" s="18"/>
      <c r="C1380" s="18"/>
      <c r="D1380" s="25"/>
      <c r="E1380" s="25"/>
      <c r="F1380" s="25"/>
      <c r="G1380" s="25"/>
      <c r="H1380" s="25"/>
      <c r="I1380" s="18"/>
      <c r="J1380" s="18"/>
      <c r="K1380" s="18"/>
      <c r="L1380" s="92"/>
    </row>
    <row r="1383" ht="12.75">
      <c r="A1383" t="s">
        <v>574</v>
      </c>
    </row>
    <row r="1385" ht="12.75">
      <c r="A1385" t="s">
        <v>575</v>
      </c>
    </row>
    <row r="1386" spans="1:7" ht="12.75">
      <c r="A1386" t="s">
        <v>83</v>
      </c>
      <c r="B1386" t="s">
        <v>576</v>
      </c>
      <c r="C1386">
        <v>2</v>
      </c>
      <c r="D1386" s="20">
        <v>0.4</v>
      </c>
      <c r="E1386" s="20">
        <v>1.4</v>
      </c>
      <c r="G1386" s="20">
        <f aca="true" t="shared" si="51" ref="G1386:G1391">C1386*D1386*E1386</f>
        <v>1.1199999999999999</v>
      </c>
    </row>
    <row r="1387" spans="3:7" ht="12.75">
      <c r="C1387">
        <v>2</v>
      </c>
      <c r="D1387" s="20">
        <v>1.6</v>
      </c>
      <c r="E1387" s="20">
        <v>1.4</v>
      </c>
      <c r="G1387" s="20">
        <f t="shared" si="51"/>
        <v>4.4799999999999995</v>
      </c>
    </row>
    <row r="1388" spans="1:7" ht="12.75">
      <c r="A1388" t="s">
        <v>84</v>
      </c>
      <c r="B1388" t="s">
        <v>577</v>
      </c>
      <c r="C1388">
        <v>1</v>
      </c>
      <c r="D1388" s="20">
        <v>2.8</v>
      </c>
      <c r="E1388" s="20">
        <v>1.4</v>
      </c>
      <c r="G1388" s="20">
        <f t="shared" si="51"/>
        <v>3.9199999999999995</v>
      </c>
    </row>
    <row r="1389" spans="3:7" ht="12.75">
      <c r="C1389">
        <v>1</v>
      </c>
      <c r="D1389" s="20">
        <v>1.5</v>
      </c>
      <c r="E1389" s="20">
        <v>1.4</v>
      </c>
      <c r="G1389" s="20">
        <f t="shared" si="51"/>
        <v>2.0999999999999996</v>
      </c>
    </row>
    <row r="1390" spans="3:11" ht="12.75">
      <c r="C1390">
        <v>1</v>
      </c>
      <c r="D1390" s="20">
        <v>6</v>
      </c>
      <c r="E1390" s="20">
        <v>1.4</v>
      </c>
      <c r="G1390" s="20">
        <f t="shared" si="51"/>
        <v>8.399999999999999</v>
      </c>
      <c r="K1390" t="s">
        <v>578</v>
      </c>
    </row>
    <row r="1391" spans="3:12" ht="12.75">
      <c r="C1391">
        <v>1</v>
      </c>
      <c r="D1391" s="20">
        <v>0.9</v>
      </c>
      <c r="E1391" s="20">
        <v>1.4</v>
      </c>
      <c r="G1391" s="20">
        <f t="shared" si="51"/>
        <v>1.26</v>
      </c>
      <c r="H1391" s="20">
        <f>SUM(G1386:G1391)</f>
        <v>21.279999999999998</v>
      </c>
      <c r="I1391" t="s">
        <v>68</v>
      </c>
      <c r="J1391" t="s">
        <v>120</v>
      </c>
      <c r="K1391">
        <v>300</v>
      </c>
      <c r="L1391" s="36">
        <f>H1391*K1391</f>
        <v>6383.999999999999</v>
      </c>
    </row>
  </sheetData>
  <sheetProtection/>
  <printOptions/>
  <pageMargins left="0.3937007874015748" right="0.3937007874015748" top="0.984251968503937" bottom="0.984251968503937" header="0.4921259845" footer="0.4921259845"/>
  <pageSetup horizontalDpi="300" verticalDpi="300" orientation="portrait" paperSize="9" scale="65" r:id="rId1"/>
  <headerFooter alignWithMargins="0">
    <oddFooter>&amp;Cmètré/Page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Utilisateur</cp:lastModifiedBy>
  <cp:lastPrinted>2019-11-07T09:30:28Z</cp:lastPrinted>
  <dcterms:created xsi:type="dcterms:W3CDTF">2005-06-08T08:18:26Z</dcterms:created>
  <dcterms:modified xsi:type="dcterms:W3CDTF">2021-07-13T13:37:52Z</dcterms:modified>
  <cp:category/>
  <cp:version/>
  <cp:contentType/>
  <cp:contentStatus/>
</cp:coreProperties>
</file>